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ческий\РАСКР ИНФОРМ\2024г\"/>
    </mc:Choice>
  </mc:AlternateContent>
  <xr:revisionPtr revIDLastSave="0" documentId="13_ncr:1_{741DBEA8-AC16-4F78-ACF1-3758BA25E6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,в %" sheetId="5" r:id="rId1"/>
    <sheet name="свод" sheetId="7" state="hidden" r:id="rId2"/>
    <sheet name="Лист1" sheetId="8" state="hidden" r:id="rId3"/>
    <sheet name="2023" sheetId="11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1__123Graph_ACHART_4" localSheetId="0" hidden="1">#REF!</definedName>
    <definedName name="__1__123Graph_ACHART_4" hidden="1">#REF!</definedName>
    <definedName name="__2__123Graph_XCHART_3" localSheetId="0" hidden="1">#REF!</definedName>
    <definedName name="__2__123Graph_XCHART_3" hidden="1">#REF!</definedName>
    <definedName name="__3__123Graph_XCHART_4" localSheetId="0" hidden="1">#REF!</definedName>
    <definedName name="__3__123Graph_XCHART_4" hidden="1">#REF!</definedName>
    <definedName name="__4aaa" hidden="1">{#N/A,#N/A,FALSE,"Aging Summary";#N/A,#N/A,FALSE,"Ratio Analysis";#N/A,#N/A,FALSE,"Test 120 Day Accts";#N/A,#N/A,FALSE,"Tickmarks"}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1__123Graph_ACHART_4" localSheetId="0" hidden="1">#REF!</definedName>
    <definedName name="_1__123Graph_ACHART_4" hidden="1">#REF!</definedName>
    <definedName name="_2__123Graph_XCHART_3" localSheetId="0" hidden="1">#REF!</definedName>
    <definedName name="_2__123Graph_XCHART_3" hidden="1">#REF!</definedName>
    <definedName name="_3__123Graph_XCHART_4" localSheetId="0" hidden="1">#REF!</definedName>
    <definedName name="_3__123Graph_XCHART_4" hidden="1">#REF!</definedName>
    <definedName name="_4aaa" hidden="1">{#N/A,#N/A,FALSE,"Aging Summary";#N/A,#N/A,FALSE,"Ratio Analysis";#N/A,#N/A,FALSE,"Test 120 Day Accts";#N/A,#N/A,FALSE,"Tickmarks"}</definedName>
    <definedName name="_Fill" localSheetId="0" hidden="1">#REF!</definedName>
    <definedName name="_Fill" hidden="1">#REF!</definedName>
    <definedName name="_Key1" localSheetId="0" hidden="1">'[1]Natl Consult Reg.'!#REF!</definedName>
    <definedName name="_Key1" hidden="1">'[1]Natl Consult Reg.'!#REF!</definedName>
    <definedName name="_Key2" localSheetId="0" hidden="1">'[1]Natl Consult Reg.'!#REF!</definedName>
    <definedName name="_Key2" hidden="1">'[1]Natl Consult Reg.'!#REF!</definedName>
    <definedName name="_Order1" hidden="1">255</definedName>
    <definedName name="_Order2" hidden="1">255</definedName>
    <definedName name="_Regression_Int" hidden="1">1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xlnm._FilterDatabase" localSheetId="3" hidden="1">'2023'!$A$4:$D$92</definedName>
    <definedName name="_xlnm._FilterDatabase" localSheetId="2" hidden="1">Лист1!$A$2:$E$88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ntonio" hidden="1">{#N/A,"70% Success",FALSE,"Sales Forecast";#N/A,#N/A,FALSE,"Sheet2"}</definedName>
    <definedName name="AS2DocOpenMode" hidden="1">"AS2DocumentEdit"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LPH1" hidden="1">[2]GLC_ratios_Jun!$D$15</definedName>
    <definedName name="BLPH2" hidden="1">[2]GLC_ratios_Jun!$Z$15</definedName>
    <definedName name="carlos" hidden="1">{#N/A,"10% Success",FALSE,"Sales Forecast";#N/A,#N/A,FALSE,"Sheet2"}</definedName>
    <definedName name="claudia" hidden="1">{#N/A,"70% Success",FALSE,"Sales Forecast";#N/A,#N/A,FALSE,"Sheet2"}</definedName>
    <definedName name="cu00.UserArea" hidden="1">[3]cus_HK1033!$B$2:$P$192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ATA_01" localSheetId="0" hidden="1">#REF!</definedName>
    <definedName name="DATA_01" hidden="1">#REF!</definedName>
    <definedName name="DATA_02" localSheetId="0" hidden="1">#REF!</definedName>
    <definedName name="DATA_02" hidden="1">#REF!</definedName>
    <definedName name="DATA_03" localSheetId="0" hidden="1">#REF!</definedName>
    <definedName name="DATA_03" hidden="1">#REF!</definedName>
    <definedName name="DATA_04" localSheetId="0" hidden="1">#REF!</definedName>
    <definedName name="DATA_04" hidden="1">#REF!</definedName>
    <definedName name="DATA_05" localSheetId="0" hidden="1">#REF!</definedName>
    <definedName name="DATA_05" hidden="1">#REF!</definedName>
    <definedName name="DATA_06" localSheetId="0" hidden="1">#REF!</definedName>
    <definedName name="DATA_06" hidden="1">#REF!</definedName>
    <definedName name="DATA_07" localSheetId="0" hidden="1">#REF!</definedName>
    <definedName name="DATA_07" hidden="1">#REF!</definedName>
    <definedName name="DATA_08" localSheetId="0" hidden="1">#REF!</definedName>
    <definedName name="DATA_08" hidden="1">#REF!</definedName>
    <definedName name="dfg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rt" hidden="1">{#N/A,#N/A,FALSE,"Aging Summary";#N/A,#N/A,FALSE,"Ratio Analysis";#N/A,#N/A,FALSE,"Test 120 Day Accts";#N/A,#N/A,FALSE,"Tickmarks"}</definedName>
    <definedName name="esnrc7c1" hidden="1">[4]comps!$A$47</definedName>
    <definedName name="fad" hidden="1">{#N/A,"70% Success",FALSE,"Sales Forecast";#N/A,#N/A,FALSE,"Sheet2"}</definedName>
    <definedName name="fdjg">'[5]22. Константы'!$B$11</definedName>
    <definedName name="fff" hidden="1">{#N/A,#N/A,FALSE,"Aging Summary";#N/A,#N/A,FALSE,"Ratio Analysis";#N/A,#N/A,FALSE,"Test 120 Day Accts";#N/A,#N/A,FALSE,"Tickmarks"}</definedName>
    <definedName name="fgfg" localSheetId="0">#REF!</definedName>
    <definedName name="fgfg">#REF!</definedName>
    <definedName name="general_exp." hidden="1">{#N/A,"100% Success",TRUE,"Sales Forecast";#N/A,#N/A,TRUE,"Sheet2"}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""</definedName>
    <definedName name="HTML_LastUpdate" hidden="1">"19.08.98"</definedName>
    <definedName name="HTML_LineAfter" hidden="1">FALSE</definedName>
    <definedName name="HTML_LineBefore" hidden="1">FALSE</definedName>
    <definedName name="HTML_Name" hidden="1">"Алесенко"</definedName>
    <definedName name="HTML_OBDlg2" hidden="1">TRUE</definedName>
    <definedName name="HTML_OBDlg4" hidden="1">TRUE</definedName>
    <definedName name="HTML_OS" hidden="1">0</definedName>
    <definedName name="HTML_PathFile" hidden="1">"L:\WWW\ECONOMIC\541-rsk.htm"</definedName>
    <definedName name="HTML_Title" hidden="1">"DIAG_RSK"</definedName>
    <definedName name="jad" hidden="1">{#N/A,"30% Success",TRUE,"Sales Forecast";#N/A,#N/A,TRUE,"Sheet2"}</definedName>
    <definedName name="joaquim" hidden="1">{#N/A,"100% Success",TRUE,"Sales Forecast";#N/A,#N/A,TRUE,"Sheet2"}</definedName>
    <definedName name="jyujuy">'[6]Таблица 9 (new1)'!$S$130+'[6]Таблица 9 (new1)'!$S$569</definedName>
    <definedName name="kBNT" hidden="1">{"'РП (2)'!$A$5:$S$150"}</definedName>
    <definedName name="kjklj">'[7]Таблица 9 (new)'!$I$130+'[7]Таблица 9 (new)'!$I$569</definedName>
    <definedName name="ktzuk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KJH" hidden="1">#REF!</definedName>
    <definedName name="market" hidden="1">{#N/A,"70% Success",FALSE,"Sales Forecast";#N/A,#N/A,FALSE,"Sheet2"}</definedName>
    <definedName name="name" hidden="1">{#N/A,#N/A,FALSE,"Aging Summary";#N/A,#N/A,FALSE,"Ratio Analysis";#N/A,#N/A,FALSE,"Test 120 Day Accts";#N/A,#N/A,FALSE,"Tickmarks"}</definedName>
    <definedName name="pedro" hidden="1">{#N/A,"30% Success",TRUE,"Sales Forecast";#N/A,#N/A,TRUE,"Sheet2"}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olver_lin" hidden="1">0</definedName>
    <definedName name="summary2" hidden="1">{#N/A,#N/A,FALSE,"Aging Summary";#N/A,#N/A,FALSE,"Ratio Analysis";#N/A,#N/A,FALSE,"Test 120 Day Accts";#N/A,#N/A,FALSE,"Tickmarks"}</definedName>
    <definedName name="tanya" hidden="1">{#N/A,#N/A,FALSE,"Aging Summary";#N/A,#N/A,FALSE,"Ratio Analysis";#N/A,#N/A,FALSE,"Test 120 Day Accts";#N/A,#N/A,FALSE,"Tickmarks"}</definedName>
    <definedName name="Template" localSheetId="0" hidden="1">#REF!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rurtgf" hidden="1">{#N/A,#N/A,FALSE,"Aging Summary";#N/A,#N/A,FALSE,"Ratio Analysis";#N/A,#N/A,FALSE,"Test 120 Day Accts";#N/A,#N/A,FALSE,"Tickmarks"}</definedName>
    <definedName name="wer" hidden="1">{#N/A,#N/A,FALSE,"Aging Summary";#N/A,#N/A,FALSE,"Ratio Analysis";#N/A,#N/A,FALSE,"Test 120 Day Accts";#N/A,#N/A,FALSE,"Tickmarks"}</definedName>
    <definedName name="wrn" hidden="1">{"glc1",#N/A,FALSE,"GLC";"glc2",#N/A,FALSE,"GLC";"glc3",#N/A,FALSE,"GLC";"glc4",#N/A,FALSE,"GLC";"glc5",#N/A,FALSE,"GLC"}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Z_37A59B27_C76D_4E84_8164_B3D5C7AFADBB_.wvu.Cols" localSheetId="0" hidden="1">#REF!</definedName>
    <definedName name="Z_37A59B27_C76D_4E84_8164_B3D5C7AFADBB_.wvu.Cols" hidden="1">#REF!</definedName>
    <definedName name="Z_A6168485_6886_4592_BB13_07B9E683E6FB_.wvu.Cols" localSheetId="0" hidden="1">#REF!</definedName>
    <definedName name="Z_A6168485_6886_4592_BB13_07B9E683E6FB_.wvu.Cols" hidden="1">#REF!</definedName>
    <definedName name="Z_A6168485_6886_4592_BB13_07B9E683E6FB_.wvu.FilterData" localSheetId="0" hidden="1">#REF!</definedName>
    <definedName name="Z_A6168485_6886_4592_BB13_07B9E683E6FB_.wvu.FilterData" hidden="1">#REF!</definedName>
    <definedName name="Z_A6168485_6886_4592_BB13_07B9E683E6FB_.wvu.PrintArea" localSheetId="0" hidden="1">#REF!</definedName>
    <definedName name="Z_A6168485_6886_4592_BB13_07B9E683E6FB_.wvu.PrintArea" hidden="1">#REF!</definedName>
    <definedName name="Z_A6168485_6886_4592_BB13_07B9E683E6FB_.wvu.PrintTitles" localSheetId="0" hidden="1">#REF!</definedName>
    <definedName name="Z_A6168485_6886_4592_BB13_07B9E683E6FB_.wvu.PrintTitles" hidden="1">#REF!</definedName>
    <definedName name="Z_A6168485_6886_4592_BB13_07B9E683E6FB_.wvu.Rows" localSheetId="0" hidden="1">#REF!,#REF!,#REF!,#REF!,#REF!</definedName>
    <definedName name="Z_A6168485_6886_4592_BB13_07B9E683E6FB_.wvu.Rows" hidden="1">#REF!,#REF!,#REF!,#REF!,#REF!</definedName>
    <definedName name="Z_D0FC81D9_872A_11D6_B808_0010DC239F6A_.wvu.Cols" localSheetId="0" hidden="1">#REF!</definedName>
    <definedName name="Z_D0FC81D9_872A_11D6_B808_0010DC239F6A_.wvu.Cols" hidden="1">#REF!</definedName>
    <definedName name="Z_D0FC81D9_872A_11D6_B808_0010DC239F6A_.wvu.FilterData" localSheetId="0" hidden="1">#REF!</definedName>
    <definedName name="Z_D0FC81D9_872A_11D6_B808_0010DC239F6A_.wvu.FilterData" hidden="1">#REF!</definedName>
    <definedName name="Z_D0FC81D9_872A_11D6_B808_0010DC239F6A_.wvu.PrintArea" localSheetId="0" hidden="1">#REF!</definedName>
    <definedName name="Z_D0FC81D9_872A_11D6_B808_0010DC239F6A_.wvu.PrintArea" hidden="1">#REF!</definedName>
    <definedName name="Z_D0FC81D9_872A_11D6_B808_0010DC239F6A_.wvu.PrintTitles" localSheetId="0" hidden="1">#REF!</definedName>
    <definedName name="Z_D0FC81D9_872A_11D6_B808_0010DC239F6A_.wvu.PrintTitles" hidden="1">#REF!</definedName>
    <definedName name="Z_D0FC81D9_872A_11D6_B808_0010DC239F6A_.wvu.Rows" localSheetId="0" hidden="1">#REF!,#REF!,#REF!,#REF!,#REF!</definedName>
    <definedName name="Z_D0FC81D9_872A_11D6_B808_0010DC239F6A_.wvu.Rows" hidden="1">#REF!,#REF!,#REF!,#REF!,#REF!</definedName>
    <definedName name="Z_FA0D2A17_1C02_11D8_848D_00021BF19BDB_.wvu.FilterData" localSheetId="0" hidden="1">#REF!</definedName>
    <definedName name="Z_FA0D2A17_1C02_11D8_848D_00021BF19BDB_.wvu.FilterData" hidden="1">#REF!</definedName>
    <definedName name="zlv">'[7]Таблица 9 (new)'!$S$130+'[7]Таблица 9 (new)'!$S$569</definedName>
    <definedName name="zlv1">'[7]Таблица 9 (new)'!$J$130+'[7]Таблица 9 (new)'!$J$569</definedName>
    <definedName name="zsd" hidden="1">{#N/A,#N/A,FALSE,"Aging Summary";#N/A,#N/A,FALSE,"Ratio Analysis";#N/A,#N/A,FALSE,"Test 120 Day Accts";#N/A,#N/A,FALSE,"Tickmarks"}</definedName>
    <definedName name="ааа">'[6]Таблица 9 (new1)'!$F$107+'[6]Таблица 9 (new1)'!$F$127+'[6]Таблица 9 (new1)'!$F$529</definedName>
    <definedName name="ааааа" hidden="1">{"'РП (2)'!$A$5:$S$150"}</definedName>
    <definedName name="ав">'[7]Таблица 9 (new)'!$R$130+'[7]Таблица 9 (new)'!$R$569</definedName>
    <definedName name="авиат">'[7]Таблица 9 (new)'!$W$130+'[7]Таблица 9 (new)'!$W$569</definedName>
    <definedName name="авиат_табл">'[7]Таблица 9 (new)'!$K$103+'[7]Таблица 9 (new)'!$K$126+'[7]Таблица 9 (new)'!$K$489</definedName>
    <definedName name="авит">'[7]Таблица 9 (new)'!$N$103+'[7]Таблица 9 (new)'!$N$126+'[7]Таблица 9 (new)'!$N$489</definedName>
    <definedName name="авт_рр_э">'[6]Таблица 9 (new1)'!$I$130+'[6]Таблица 9 (new1)'!$I$569</definedName>
    <definedName name="автст_затр_авг">'[8]Таблица 9 (new)'!$R$130+'[8]Таблица 9 (new)'!$R$569</definedName>
    <definedName name="автст_затр_апр">'[8]Таблица 9 (new)'!$M$130+'[8]Таблица 9 (new)'!$M$569</definedName>
    <definedName name="автст_затр_дек">'[8]Таблица 9 (new)'!$W$130+'[8]Таблица 9 (new)'!$W$569</definedName>
    <definedName name="автст_затр_июль">'[8]Таблица 9 (new)'!$Q$130+'[8]Таблица 9 (new)'!$Q$569</definedName>
    <definedName name="автст_затр_июнь">'[8]Таблица 9 (new)'!$O$130+'[8]Таблица 9 (new)'!$O$569</definedName>
    <definedName name="автст_затр_май">'[8]Таблица 9 (new)'!$N$130+'[8]Таблица 9 (new)'!$N$569</definedName>
    <definedName name="автст_затр_март">'[8]Таблица 9 (new)'!$K$130+'[8]Таблица 9 (new)'!$K$569</definedName>
    <definedName name="автст_затр_нояб">'[8]Таблица 9 (new)'!$V$130+'[8]Таблица 9 (new)'!$V$569</definedName>
    <definedName name="автст_затр_окт">'[8]Таблица 9 (new)'!$U$130+'[8]Таблица 9 (new)'!$U$569</definedName>
    <definedName name="автст_затр_сен">'[8]Таблица 9 (new)'!$S$130+'[8]Таблица 9 (new)'!$S$569</definedName>
    <definedName name="автст_затр_фев">'[8]Таблица 9 (new)'!$J$130+'[8]Таблица 9 (new)'!$J$569</definedName>
    <definedName name="автст_затр_янв">'[8]Таблица 9 (new)'!$I$130+'[8]Таблица 9 (new)'!$I$569</definedName>
    <definedName name="апог" localSheetId="0">#REF!</definedName>
    <definedName name="апог">#REF!</definedName>
    <definedName name="бдр" hidden="1">{"'РП (2)'!$A$5:$S$150"}</definedName>
    <definedName name="бюджет" hidden="1">{"'РП (2)'!$A$5:$S$150"}</definedName>
    <definedName name="ваф" hidden="1">{"'РП (2)'!$A$5:$S$150"}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но" localSheetId="0">#REF!</definedName>
    <definedName name="вно">#REF!</definedName>
    <definedName name="вс" hidden="1">{#N/A,#N/A,FALSE,"Aging Summary";#N/A,#N/A,FALSE,"Ratio Analysis";#N/A,#N/A,FALSE,"Test 120 Day Accts";#N/A,#N/A,FALSE,"Tickmarks"}</definedName>
    <definedName name="ггнгрош">'[6]Таблица 9 (new1)'!$F$103+'[6]Таблица 9 (new1)'!$F$126+'[6]Таблица 9 (new1)'!$F$489</definedName>
    <definedName name="ген7">'[6]Таблица 9 (new1)'!$J$87+'[6]Таблица 9 (new1)'!$J$121+'[6]Таблица 9 (new1)'!$J$144+'[6]Таблица 9 (new1)'!$J$319</definedName>
    <definedName name="гног">'[6]Таблица 9 (new1)'!$M$103+'[6]Таблица 9 (new1)'!$M$126+'[6]Таблица 9 (new1)'!$M$489</definedName>
    <definedName name="гнре">'[6]Таблица 9 (new1)'!$V$87+'[6]Таблица 9 (new1)'!$V$121+'[6]Таблица 9 (new1)'!$V$144+'[6]Таблица 9 (new1)'!$V$319</definedName>
    <definedName name="го7нгоаноа">'[6]Таблица 9 (new1)'!$S$107+'[6]Таблица 9 (new1)'!$S$127+'[6]Таблица 9 (new1)'!$S$529</definedName>
    <definedName name="горнен">'[6]Таблица 9 (new1)'!$W$87+'[6]Таблица 9 (new1)'!$W$121+'[6]Таблица 9 (new1)'!$W$144+'[6]Таблица 9 (new1)'!$W$319</definedName>
    <definedName name="грн6е">'[6]Таблица 9 (new1)'!$K$87+'[6]Таблица 9 (new1)'!$K$121+'[6]Таблица 9 (new1)'!$K$144+'[6]Таблица 9 (new1)'!$K$319</definedName>
    <definedName name="грне">'[6]Таблица 9 (new1)'!$U$87+'[6]Таблица 9 (new1)'!$U$121+'[6]Таблица 9 (new1)'!$U$144+'[6]Таблица 9 (new1)'!$U$319</definedName>
    <definedName name="грнен7">'[6]Таблица 9 (new1)'!$S$87+'[6]Таблица 9 (new1)'!$S$121+'[6]Таблица 9 (new1)'!$S$144+'[6]Таблица 9 (new1)'!$S$319</definedName>
    <definedName name="гроен">'[6]Таблица 9 (new1)'!$N$87+'[6]Таблица 9 (new1)'!$N$121+'[6]Таблица 9 (new1)'!$N$144+'[6]Таблица 9 (new1)'!$N$319</definedName>
    <definedName name="гшношнш">'[6]Таблица 9 (new1)'!$I$87+'[6]Таблица 9 (new1)'!$I$121+'[6]Таблица 9 (new1)'!$I$144+'[6]Таблица 9 (new1)'!$I$319</definedName>
    <definedName name="дл">'[7]Таблица 9 (new)'!$O$130+'[7]Таблица 9 (new)'!$O$569</definedName>
    <definedName name="дллл">'[6]Таблица 9 (new1)'!$Q$107+'[6]Таблица 9 (new1)'!$Q$127+'[6]Таблица 9 (new1)'!$Q$529</definedName>
    <definedName name="дщшдщ">'[6]Таблица 9 (new1)'!$O$103+'[6]Таблица 9 (new1)'!$O$126+'[6]Таблица 9 (new1)'!$O$489</definedName>
    <definedName name="дщшрщд">'[6]Таблица 9 (new1)'!$N$103+'[6]Таблица 9 (new1)'!$N$126+'[6]Таблица 9 (new1)'!$N$489</definedName>
    <definedName name="дщшш">'[6]Таблица 9 (new1)'!$U$103+'[6]Таблица 9 (new1)'!$U$126+'[6]Таблица 9 (new1)'!$U$489</definedName>
    <definedName name="дщшщ">'[6]Таблица 9 (new1)'!$V$103+'[6]Таблица 9 (new1)'!$V$126+'[6]Таблица 9 (new1)'!$V$489</definedName>
    <definedName name="дщшщд">'[6]Таблица 9 (new1)'!$K$103+'[6]Таблица 9 (new1)'!$K$126+'[6]Таблица 9 (new1)'!$K$489</definedName>
    <definedName name="й" hidden="1">{"'РП (2)'!$A$5:$S$150"}</definedName>
    <definedName name="кауцвуы">'[6]Таблица 9 (new1)'!$W$103+'[6]Таблица 9 (new1)'!$W$126+'[6]Таблица 9 (new1)'!$W$489</definedName>
    <definedName name="конф" hidden="1">{"'РП (2)'!$A$5:$S$150"}</definedName>
    <definedName name="КРАСНОЯРСК" hidden="1">{"'РП (2)'!$A$5:$S$150"}</definedName>
    <definedName name="ллдшг">'[6]Таблица 9 (new1)'!$K$107+'[6]Таблица 9 (new1)'!$K$127+'[6]Таблица 9 (new1)'!$K$529</definedName>
    <definedName name="логп8н7ош8гн7">'[6]Таблица 9 (new1)'!$U$107+'[6]Таблица 9 (new1)'!$U$127+'[6]Таблица 9 (new1)'!$U$529</definedName>
    <definedName name="логш">[9]Начало!$B$1</definedName>
    <definedName name="люда">'[7]Таблица 9 (new)'!$U$130+'[7]Таблица 9 (new)'!$U$569</definedName>
    <definedName name="н7ггавеаа">'[6]Таблица 9 (new1)'!$I$103+'[6]Таблица 9 (new1)'!$I$126+'[6]Таблица 9 (new1)'!$I$489</definedName>
    <definedName name="н7епн7">'[6]Таблица 9 (new1)'!$Q$87+'[6]Таблица 9 (new1)'!$Q$121+'[6]Таблица 9 (new1)'!$Q$144+'[6]Таблица 9 (new1)'!$Q$319</definedName>
    <definedName name="нгпог">[10]Лист1!$BW$39</definedName>
    <definedName name="НДС">'[8]Таблица 9 (new)'!$G$5</definedName>
    <definedName name="_xlnm.Print_Area" localSheetId="0">'2023,в %'!#REF!</definedName>
    <definedName name="общехоз_2006">'[11]Таблица 9 (new)'!$F$575</definedName>
    <definedName name="ог8оно">'[6]Таблица 9 (new1)'!$R$103+'[6]Таблица 9 (new1)'!$R$126+'[6]Таблица 9 (new1)'!$R$489</definedName>
    <definedName name="огне" hidden="1">#REF!</definedName>
    <definedName name="огнрор">'[6]Таблица 9 (new1)'!$R$87+'[6]Таблица 9 (new1)'!$R$121+'[6]Таблица 9 (new1)'!$R$144+'[6]Таблица 9 (new1)'!$R$319</definedName>
    <definedName name="онглшнлщ">'[6]Таблица 9 (new1)'!$I$107+'[6]Таблица 9 (new1)'!$I$127+'[6]Таблица 9 (new1)'!$I$529</definedName>
    <definedName name="онгон">'[6]Таблица 9 (new1)'!$J$107+'[6]Таблица 9 (new1)'!$J$127+'[6]Таблица 9 (new1)'!$J$529</definedName>
    <definedName name="онреарне">'[6]Таблица 9 (new1)'!$M$87+'[6]Таблица 9 (new1)'!$M$121+'[6]Таблица 9 (new1)'!$M$144+'[6]Таблица 9 (new1)'!$M$319</definedName>
    <definedName name="оор">'[6]Таблица 9 (new1)'!$F$87+'[6]Таблица 9 (new1)'!$F$121+'[6]Таблица 9 (new1)'!$F$144+'[6]Таблица 9 (new1)'!$F$319</definedName>
    <definedName name="оошо">'[6]Таблица 9 (new1)'!$W$107+'[6]Таблица 9 (new1)'!$W$127+'[6]Таблица 9 (new1)'!$W$529</definedName>
    <definedName name="основные">'[12]Таблица 9 (new)'!$R$130+'[12]Таблица 9 (new)'!$R$569</definedName>
    <definedName name="ошлп">'[6]Таблица 9 (new1)'!$O$107+'[6]Таблица 9 (new1)'!$O$127+'[6]Таблица 9 (new1)'!$O$529</definedName>
    <definedName name="пнпп">'[6]Таблица 9 (new1)'!$R$107+'[6]Таблица 9 (new1)'!$R$127+'[6]Таблица 9 (new1)'!$R$529</definedName>
    <definedName name="прао">'[13]Таблица 9 (new)'!$R$130+'[13]Таблица 9 (new)'!$R$569</definedName>
    <definedName name="процент_перекачанного_ТС">'[14]Таблица 9 (new)'!$A$66</definedName>
    <definedName name="Процент_страхования_по_трубопроводу_и_по_жд_Паритет">'[14]Таблица 9 (new)'!$A$65</definedName>
    <definedName name="процент_ТС_поданного_в_вагонах">'[14]Таблица 9 (new)'!$A$67</definedName>
    <definedName name="ргнере">'[6]Таблица 9 (new1)'!$O$87+'[6]Таблица 9 (new1)'!$O$121+'[6]Таблица 9 (new1)'!$O$144+'[6]Таблица 9 (new1)'!$O$319</definedName>
    <definedName name="ргргр">'[6]Таблица 9 (new1)'!$M$107+'[6]Таблица 9 (new1)'!$M$127+'[6]Таблица 9 (new1)'!$M$529</definedName>
    <definedName name="с" hidden="1">{"'РП (2)'!$A$5:$S$150"}</definedName>
    <definedName name="СредннеЗа_4_МесПоСливу">[10]Лист1!$BW$39</definedName>
    <definedName name="сст_затр_2006">'[8]Таблица 9 (new)'!$F$87+'[8]Таблица 9 (new)'!$F$121+'[8]Таблица 9 (new)'!$F$144+'[8]Таблица 9 (new)'!$F$319</definedName>
    <definedName name="сст_затр_авг">'[8]Таблица 9 (new)'!$R$87+'[8]Таблица 9 (new)'!$R$121+'[8]Таблица 9 (new)'!$R$144+'[8]Таблица 9 (new)'!$R$319</definedName>
    <definedName name="сст_затр_апр">'[8]Таблица 9 (new)'!$M$87+'[8]Таблица 9 (new)'!$M$121+'[8]Таблица 9 (new)'!$M$144+'[8]Таблица 9 (new)'!$M$319</definedName>
    <definedName name="сст_затр_дек">'[8]Таблица 9 (new)'!$W$87+'[8]Таблица 9 (new)'!$W$121+'[8]Таблица 9 (new)'!$W$144+'[8]Таблица 9 (new)'!$W$319</definedName>
    <definedName name="сст_затр_июль">'[8]Таблица 9 (new)'!$Q$87+'[8]Таблица 9 (new)'!$Q$121+'[8]Таблица 9 (new)'!$Q$144+'[8]Таблица 9 (new)'!$Q$319</definedName>
    <definedName name="сст_затр_июнь">'[8]Таблица 9 (new)'!$O$87+'[8]Таблица 9 (new)'!$O$121+'[8]Таблица 9 (new)'!$O$144+'[8]Таблица 9 (new)'!$O$319</definedName>
    <definedName name="сст_затр_май">'[8]Таблица 9 (new)'!$N$87+'[8]Таблица 9 (new)'!$N$121+'[8]Таблица 9 (new)'!$N$144+'[8]Таблица 9 (new)'!$N$319</definedName>
    <definedName name="сст_затр_март">'[8]Таблица 9 (new)'!$K$87+'[8]Таблица 9 (new)'!$K$121+'[8]Таблица 9 (new)'!$K$144+'[8]Таблица 9 (new)'!$K$319</definedName>
    <definedName name="сст_затр_нояб">'[8]Таблица 9 (new)'!$V$87+'[8]Таблица 9 (new)'!$V$121+'[8]Таблица 9 (new)'!$V$144+'[8]Таблица 9 (new)'!$V$319</definedName>
    <definedName name="сст_затр_окт">'[8]Таблица 9 (new)'!$U$87+'[8]Таблица 9 (new)'!$U$121+'[8]Таблица 9 (new)'!$U$144+'[8]Таблица 9 (new)'!$U$319</definedName>
    <definedName name="сст_затр_сен">'[8]Таблица 9 (new)'!$S$87+'[8]Таблица 9 (new)'!$S$121+'[8]Таблица 9 (new)'!$S$144+'[8]Таблица 9 (new)'!$S$319</definedName>
    <definedName name="сст_затр_фев">'[8]Таблица 9 (new)'!$J$87+'[8]Таблица 9 (new)'!$J$121+'[8]Таблица 9 (new)'!$J$144+'[8]Таблица 9 (new)'!$J$319</definedName>
    <definedName name="сст_затр_янв">'[8]Таблица 9 (new)'!$I$87+'[8]Таблица 9 (new)'!$I$121+'[8]Таблица 9 (new)'!$I$144+'[8]Таблица 9 (new)'!$I$319</definedName>
    <definedName name="Стоимость_перекачки_ТС_с_НДС">'[14]Таблица 9 (new)'!$A$64</definedName>
    <definedName name="стоимость_перкачки_ТС_янв">'[14]Таблица 9 (new)'!$A$63</definedName>
    <definedName name="стоимость_по_подаче_вагонов_с_НДС">'[14]Таблица 9 (new)'!$A$68</definedName>
    <definedName name="сэнс_затр_2006">'[8]Таблица 9 (new)'!$F$103+'[8]Таблица 9 (new)'!$F$126+'[8]Таблица 9 (new)'!$F$489</definedName>
    <definedName name="сэнс_затр_авг">'[8]Таблица 9 (new)'!$R$103+'[8]Таблица 9 (new)'!$R$126+'[8]Таблица 9 (new)'!$R$489</definedName>
    <definedName name="сэнс_затр_апр">'[8]Таблица 9 (new)'!$M$103+'[8]Таблица 9 (new)'!$M$126+'[8]Таблица 9 (new)'!$M$489</definedName>
    <definedName name="сэнс_затр_дек">'[8]Таблица 9 (new)'!$W$103+'[8]Таблица 9 (new)'!$W$126+'[8]Таблица 9 (new)'!$W$489</definedName>
    <definedName name="сэнс_затр_июль">'[8]Таблица 9 (new)'!$Q$103+'[8]Таблица 9 (new)'!$Q$126+'[8]Таблица 9 (new)'!$Q$489</definedName>
    <definedName name="сэнс_затр_июнь">'[8]Таблица 9 (new)'!$O$103+'[8]Таблица 9 (new)'!$O$126+'[8]Таблица 9 (new)'!$O$489</definedName>
    <definedName name="сэнс_затр_май">'[8]Таблица 9 (new)'!$N$103+'[8]Таблица 9 (new)'!$N$126+'[8]Таблица 9 (new)'!$N$489</definedName>
    <definedName name="сэнс_затр_март">'[8]Таблица 9 (new)'!$K$103+'[8]Таблица 9 (new)'!$K$126+'[8]Таблица 9 (new)'!$K$489</definedName>
    <definedName name="сэнс_затр_нояб">'[8]Таблица 9 (new)'!$V$103+'[8]Таблица 9 (new)'!$V$126+'[8]Таблица 9 (new)'!$V$489</definedName>
    <definedName name="сэнс_затр_окт">'[8]Таблица 9 (new)'!$U$103+'[8]Таблица 9 (new)'!$U$126+'[8]Таблица 9 (new)'!$U$489</definedName>
    <definedName name="сэнс_затр_сен">'[8]Таблица 9 (new)'!$S$103+'[8]Таблица 9 (new)'!$S$126+'[8]Таблица 9 (new)'!$S$489</definedName>
    <definedName name="сэнс_затр_фев">'[8]Таблица 9 (new)'!$J$103+'[8]Таблица 9 (new)'!$J$126+'[8]Таблица 9 (new)'!$J$489</definedName>
    <definedName name="сэнс_затр_янв">'[8]Таблица 9 (new)'!$I$103+'[8]Таблица 9 (new)'!$I$126+'[8]Таблица 9 (new)'!$I$489</definedName>
    <definedName name="сэс_затр_2006">'[8]Таблица 9 (new)'!$F$107+'[8]Таблица 9 (new)'!$F$127+'[8]Таблица 9 (new)'!$F$529</definedName>
    <definedName name="сэс_затр_авг">'[8]Таблица 9 (new)'!$R$107+'[8]Таблица 9 (new)'!$R$127+'[8]Таблица 9 (new)'!$R$529</definedName>
    <definedName name="сэс_затр_апр">'[8]Таблица 9 (new)'!$M$107+'[8]Таблица 9 (new)'!$M$127+'[8]Таблица 9 (new)'!$M$529</definedName>
    <definedName name="сэс_затр_дек">'[8]Таблица 9 (new)'!$W$107+'[8]Таблица 9 (new)'!$W$127+'[8]Таблица 9 (new)'!$W$529</definedName>
    <definedName name="сэс_затр_июль">'[8]Таблица 9 (new)'!$Q$107+'[8]Таблица 9 (new)'!$Q$127+'[8]Таблица 9 (new)'!$Q$529</definedName>
    <definedName name="сэс_затр_июнь">'[8]Таблица 9 (new)'!$O$107+'[8]Таблица 9 (new)'!$O$127+'[8]Таблица 9 (new)'!$O$529</definedName>
    <definedName name="сэс_затр_май">'[8]Таблица 9 (new)'!$N$107+'[8]Таблица 9 (new)'!$N$127+'[8]Таблица 9 (new)'!$N$529</definedName>
    <definedName name="сэс_затр_март">'[8]Таблица 9 (new)'!$K$107+'[8]Таблица 9 (new)'!$K$127+'[8]Таблица 9 (new)'!$K$529</definedName>
    <definedName name="сэс_затр_нояб">'[8]Таблица 9 (new)'!$V$107+'[8]Таблица 9 (new)'!$V$127+'[8]Таблица 9 (new)'!$V$529</definedName>
    <definedName name="сэс_затр_окт">'[8]Таблица 9 (new)'!$U$107+'[8]Таблица 9 (new)'!$U$127+'[8]Таблица 9 (new)'!$U$529</definedName>
    <definedName name="сэс_затр_сен">'[8]Таблица 9 (new)'!$S$107+'[8]Таблица 9 (new)'!$S$127+'[8]Таблица 9 (new)'!$S$529</definedName>
    <definedName name="сэс_затр_фев">'[8]Таблица 9 (new)'!$J$107+'[8]Таблица 9 (new)'!$J$127+'[8]Таблица 9 (new)'!$J$529</definedName>
    <definedName name="сэс_затр_янв">'[8]Таблица 9 (new)'!$I$107+'[8]Таблица 9 (new)'!$I$127+'[8]Таблица 9 (new)'!$I$529</definedName>
    <definedName name="Т9ВыручкаПланАвг">'[15]Т9 (август)'!$E$9</definedName>
    <definedName name="трб">[9]Начало!$B$1</definedName>
    <definedName name="увкы">'[6]Таблица 9 (new1)'!$N$107+'[6]Таблица 9 (new1)'!$N$127+'[6]Таблица 9 (new1)'!$N$529</definedName>
    <definedName name="ф" hidden="1">{#N/A,#N/A,FALSE,"Aging Summary";#N/A,#N/A,FALSE,"Ratio Analysis";#N/A,#N/A,FALSE,"Test 120 Day Accts";#N/A,#N/A,FALSE,"Tickmarks"}</definedName>
    <definedName name="ффф">'[16]Таблица 9 (new)'!$Q$130+'[16]Таблица 9 (new)'!$Q$569</definedName>
    <definedName name="фц" hidden="1">{"'РП (2)'!$A$5:$S$150"}</definedName>
    <definedName name="шщглг">'[6]Таблица 9 (new1)'!$V$107+'[6]Таблица 9 (new1)'!$V$127+'[6]Таблица 9 (new1)'!$V$529</definedName>
    <definedName name="щдлшд">'[6]Таблица 9 (new1)'!$Q$103+'[6]Таблица 9 (new1)'!$Q$126+'[6]Таблица 9 (new1)'!$Q$489</definedName>
    <definedName name="щдшд">'[6]Таблица 9 (new1)'!$S$103+'[6]Таблица 9 (new1)'!$S$126+'[6]Таблица 9 (new1)'!$S$489</definedName>
    <definedName name="щшщш">'[7]Таблица 9 (new)'!$K$130+'[7]Таблица 9 (new)'!$K$569</definedName>
    <definedName name="щщдщд">'[6]Таблица 9 (new1)'!$J$103+'[6]Таблица 9 (new1)'!$J$126+'[6]Таблица 9 (new1)'!$J$489</definedName>
    <definedName name="Ыгь" hidden="1">{#N/A,#N/A,FALSE,"Aging Summary";#N/A,#N/A,FALSE,"Ratio Analysis";#N/A,#N/A,FALSE,"Test 120 Day Accts";#N/A,#N/A,FALSE,"Tickmarks"}</definedName>
    <definedName name="ыыы" hidden="1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2" i="7" l="1"/>
  <c r="C198" i="7"/>
  <c r="D2" i="11"/>
  <c r="D3" i="11"/>
  <c r="D4" i="11"/>
  <c r="D5" i="11"/>
  <c r="D7" i="11"/>
  <c r="D8" i="11"/>
  <c r="D9" i="11"/>
  <c r="D10" i="11"/>
  <c r="D11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8" i="11"/>
  <c r="D29" i="11"/>
  <c r="D30" i="11"/>
  <c r="D32" i="11"/>
  <c r="D33" i="11"/>
  <c r="D34" i="11"/>
  <c r="D35" i="11"/>
  <c r="D36" i="11"/>
  <c r="D37" i="11"/>
  <c r="D38" i="11"/>
  <c r="D39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5" i="11"/>
  <c r="D76" i="11"/>
  <c r="D77" i="11"/>
  <c r="D78" i="11"/>
  <c r="D79" i="11"/>
  <c r="D80" i="11"/>
  <c r="D81" i="11"/>
  <c r="D82" i="11"/>
  <c r="D84" i="11"/>
  <c r="D85" i="11"/>
  <c r="D86" i="11"/>
  <c r="D87" i="11"/>
  <c r="D88" i="11"/>
  <c r="D89" i="11"/>
  <c r="D90" i="11"/>
  <c r="D91" i="11"/>
  <c r="D92" i="11"/>
  <c r="D1" i="11"/>
  <c r="C201" i="7"/>
  <c r="B201" i="7" s="1"/>
  <c r="C200" i="7"/>
  <c r="B200" i="7" s="1"/>
  <c r="C199" i="7"/>
  <c r="B199" i="7" s="1"/>
  <c r="C206" i="7" l="1"/>
  <c r="C205" i="7"/>
  <c r="B205" i="7" s="1"/>
  <c r="F14" i="5" s="1"/>
  <c r="C203" i="7"/>
  <c r="B203" i="7" s="1"/>
  <c r="F12" i="5" s="1"/>
  <c r="C204" i="7"/>
  <c r="B204" i="7" s="1"/>
  <c r="F13" i="5" s="1"/>
  <c r="F10" i="5"/>
  <c r="F9" i="5"/>
  <c r="B202" i="7" l="1"/>
  <c r="F11" i="5" s="1"/>
  <c r="C209" i="7"/>
  <c r="C210" i="7" s="1"/>
  <c r="C169" i="7"/>
  <c r="F8" i="5" l="1"/>
  <c r="C185" i="7"/>
  <c r="C184" i="7"/>
  <c r="C183" i="7"/>
  <c r="C190" i="7" l="1"/>
  <c r="C189" i="7"/>
  <c r="C187" i="7"/>
  <c r="C186" i="7"/>
  <c r="B186" i="7" s="1"/>
  <c r="C188" i="7"/>
  <c r="C182" i="7"/>
  <c r="B190" i="7" s="1"/>
  <c r="C193" i="7" l="1"/>
  <c r="C194" i="7" s="1"/>
  <c r="B188" i="7"/>
  <c r="B184" i="7"/>
  <c r="B187" i="7"/>
  <c r="B183" i="7"/>
  <c r="B185" i="7"/>
  <c r="B189" i="7"/>
  <c r="C174" i="7"/>
  <c r="C173" i="7"/>
  <c r="C170" i="7"/>
  <c r="C171" i="7"/>
  <c r="C172" i="7"/>
  <c r="C173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2" i="8"/>
  <c r="B182" i="7" l="1"/>
  <c r="C168" i="7"/>
  <c r="C167" i="7"/>
  <c r="C166" i="7"/>
  <c r="B171" i="7" s="1"/>
  <c r="B167" i="7" l="1"/>
  <c r="B169" i="7"/>
  <c r="B170" i="7"/>
  <c r="B173" i="7"/>
  <c r="B168" i="7"/>
  <c r="B174" i="7"/>
  <c r="B172" i="7"/>
  <c r="C177" i="7"/>
  <c r="C178" i="7" s="1"/>
  <c r="B156" i="7"/>
  <c r="B157" i="7"/>
  <c r="B158" i="7"/>
  <c r="B159" i="7"/>
  <c r="B160" i="7"/>
  <c r="B161" i="7"/>
  <c r="B162" i="7"/>
  <c r="B155" i="7"/>
  <c r="B166" i="7" l="1"/>
  <c r="B154" i="7"/>
  <c r="C150" i="7" l="1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B206" i="7" l="1"/>
  <c r="B198" i="7" s="1"/>
  <c r="F15" i="5" l="1"/>
  <c r="F7" i="5" s="1"/>
</calcChain>
</file>

<file path=xl/sharedStrings.xml><?xml version="1.0" encoding="utf-8"?>
<sst xmlns="http://schemas.openxmlformats.org/spreadsheetml/2006/main" count="657" uniqueCount="235">
  <si>
    <t>Структура расходов на содержание инфраструктуры по статьям затрат</t>
  </si>
  <si>
    <t>№         п/п</t>
  </si>
  <si>
    <t>Наименование показателя</t>
  </si>
  <si>
    <t>Уд. Вес, %</t>
  </si>
  <si>
    <t>Расходы, всего</t>
  </si>
  <si>
    <t>Затраты на оплату труда</t>
  </si>
  <si>
    <t>Отчисления на социальные нужды</t>
  </si>
  <si>
    <t>Амортизация ОПФ</t>
  </si>
  <si>
    <t>Содержание и эксплуатация зданий, сооружений и оборудования</t>
  </si>
  <si>
    <t>Затраты на ремонт ОПФ</t>
  </si>
  <si>
    <t xml:space="preserve">Аренда и услуги сторонних предприятий и организаций </t>
  </si>
  <si>
    <t>Прочие производственные расходы</t>
  </si>
  <si>
    <t>Общехозяйственные расходы</t>
  </si>
  <si>
    <t xml:space="preserve">ООО"Аэропорт Байкал "       </t>
  </si>
  <si>
    <t>Итого</t>
  </si>
  <si>
    <t>Юридические услуги</t>
  </si>
  <si>
    <t>Утилизация</t>
  </si>
  <si>
    <t>Производственный контроль (замеры ЗВ)</t>
  </si>
  <si>
    <t>Документация(проект,паспорт,лицензия, СЭЗ)</t>
  </si>
  <si>
    <t>Экология</t>
  </si>
  <si>
    <t>Почтовые расходы</t>
  </si>
  <si>
    <t>Спец.мыло, моющие, хоз.</t>
  </si>
  <si>
    <t>Охрана труда (спец.одежда)</t>
  </si>
  <si>
    <t>Медосмотр ОТ</t>
  </si>
  <si>
    <t>Материалы по охране труда</t>
  </si>
  <si>
    <t>Охрана труда</t>
  </si>
  <si>
    <t xml:space="preserve">Экологические платежи </t>
  </si>
  <si>
    <t>Транспортный налог</t>
  </si>
  <si>
    <t>Сверхнорматив.негативное воздейст. на окруж. среду</t>
  </si>
  <si>
    <t>Негативное воздействие на окружающую среду</t>
  </si>
  <si>
    <t>НДС, невозмещ.из бюджета, согласно % необлаг.выруч</t>
  </si>
  <si>
    <t>Налог на имущество</t>
  </si>
  <si>
    <t>Налоги, сборы</t>
  </si>
  <si>
    <t xml:space="preserve">Консультационные, нотариальные услуги </t>
  </si>
  <si>
    <t>Суточные облагаемые НДФЛ (свыше700)</t>
  </si>
  <si>
    <t>Суточные (до 700)</t>
  </si>
  <si>
    <t>Проживание в гостинице</t>
  </si>
  <si>
    <t>Проезд в командировку ж/д/транспортом</t>
  </si>
  <si>
    <t>Проезд в командировку авиа/транспортом</t>
  </si>
  <si>
    <t>Командировочные ст 264 п 1 пп 12</t>
  </si>
  <si>
    <t>Канцтовары</t>
  </si>
  <si>
    <t>Программное обеспечение</t>
  </si>
  <si>
    <t>периодическая печать</t>
  </si>
  <si>
    <t>Коммерческий отдел (вн.логистика, перевод сайта)</t>
  </si>
  <si>
    <t>Информационные услуги</t>
  </si>
  <si>
    <t>Инкассация</t>
  </si>
  <si>
    <t>Аудиторские услуги</t>
  </si>
  <si>
    <t>09 Общехозяйственные расходы</t>
  </si>
  <si>
    <t>Форменная одежда</t>
  </si>
  <si>
    <t>Сертификация, лицензирование</t>
  </si>
  <si>
    <t>Реклама</t>
  </si>
  <si>
    <t>Расходы по орган.полетов</t>
  </si>
  <si>
    <t>Прочие</t>
  </si>
  <si>
    <t>Представительские расходы</t>
  </si>
  <si>
    <t>Орнитология</t>
  </si>
  <si>
    <t>Прочие материалы</t>
  </si>
  <si>
    <t>Материалы для упаковки багажа</t>
  </si>
  <si>
    <t>Материалы для мед.обслуживания</t>
  </si>
  <si>
    <t>Зал офиц.делегаций/ чай, кофе для пассажиров /</t>
  </si>
  <si>
    <t>Обслуживание пассажиров</t>
  </si>
  <si>
    <t>Метрология</t>
  </si>
  <si>
    <t>Материалы для обслуживания ВС</t>
  </si>
  <si>
    <t>Изготовл.схем, планов, проектов</t>
  </si>
  <si>
    <t>Справочники САИ/штурм.служба/</t>
  </si>
  <si>
    <t>Документация</t>
  </si>
  <si>
    <t>Бланки</t>
  </si>
  <si>
    <t>08 Прочие производственные расходы</t>
  </si>
  <si>
    <t>Страхование ответственности</t>
  </si>
  <si>
    <t>Страхование имущества</t>
  </si>
  <si>
    <t>Персонал</t>
  </si>
  <si>
    <t>07 Страхование</t>
  </si>
  <si>
    <t>06 Подготовка кадров</t>
  </si>
  <si>
    <t xml:space="preserve">Услуги по обслуживанию ВС </t>
  </si>
  <si>
    <t>Транспортные услуги</t>
  </si>
  <si>
    <t>Услуги СЭС</t>
  </si>
  <si>
    <t>Услуги по обработке мед.инвентаря</t>
  </si>
  <si>
    <t>Стирка белья</t>
  </si>
  <si>
    <t>Лабораторные исследования</t>
  </si>
  <si>
    <t>Прочие услуги</t>
  </si>
  <si>
    <t>Облеты ССО</t>
  </si>
  <si>
    <t>Обеспечение авиабезопасности (охрана)</t>
  </si>
  <si>
    <t>Информац.услуги (метео, гсм)</t>
  </si>
  <si>
    <t>Заправка и хранение топлива</t>
  </si>
  <si>
    <t>Услуги ЦКС обработка телеграфных сообщений</t>
  </si>
  <si>
    <t>Телеграф</t>
  </si>
  <si>
    <t>Сотовая связь</t>
  </si>
  <si>
    <t>Регистрация пассажиров СиренаТрэвел</t>
  </si>
  <si>
    <t>Регистрация пассажиров ВЦ Якутия</t>
  </si>
  <si>
    <t>Радиоточка</t>
  </si>
  <si>
    <t>Переговоры</t>
  </si>
  <si>
    <t>Интернет</t>
  </si>
  <si>
    <t>Абонплата за телефон</t>
  </si>
  <si>
    <t>Абонентская плата (пульт регистр)</t>
  </si>
  <si>
    <t>5.2.1 Услуги связи</t>
  </si>
  <si>
    <t>5.2 Услуги сторон.организаций</t>
  </si>
  <si>
    <t>Аренда фед.,мун. имущества</t>
  </si>
  <si>
    <t>Аренда оборудования</t>
  </si>
  <si>
    <t>Аренда ВПП</t>
  </si>
  <si>
    <t>Аренда вертолета МИ-8ПС</t>
  </si>
  <si>
    <t>Аренда автотранспорта</t>
  </si>
  <si>
    <t>5.1 Аренда ОС ст 264 п 1 пп 10</t>
  </si>
  <si>
    <t>05 Аренда и услуги сторонних организаций</t>
  </si>
  <si>
    <t>Текущий ремонт</t>
  </si>
  <si>
    <t>04 Ремонт ОПФ</t>
  </si>
  <si>
    <t>Озеленение</t>
  </si>
  <si>
    <t>3.4.4 Услуги сторонних организаций</t>
  </si>
  <si>
    <t>ГСМ на содерж.оборуд.</t>
  </si>
  <si>
    <t>3.4.3 ГСМ на содержание оборудования</t>
  </si>
  <si>
    <t>Хоз инвентарь</t>
  </si>
  <si>
    <t>Моющие средства и прочие ХС</t>
  </si>
  <si>
    <t>3.4.2 Расходные материалы (хоз.служба)</t>
  </si>
  <si>
    <t>Прочий инвентарь</t>
  </si>
  <si>
    <t>Мебель</t>
  </si>
  <si>
    <t>3.4.1 Мебель и малоценный инвентарь</t>
  </si>
  <si>
    <t>3.4 Прочие затраты</t>
  </si>
  <si>
    <t>3.3.3 Текущий ремонт а/м ст 264 п 1 пп 11</t>
  </si>
  <si>
    <t>3.3.2 ГСМ</t>
  </si>
  <si>
    <t>Тех.осмотр</t>
  </si>
  <si>
    <t>Автомойка</t>
  </si>
  <si>
    <t>3.3.1 Содержание а/транспорта</t>
  </si>
  <si>
    <t>3.3 ТО и эксплуат.а/транспорта</t>
  </si>
  <si>
    <t>ТО весов</t>
  </si>
  <si>
    <t>Техническое обслуживание ККМ</t>
  </si>
  <si>
    <t>Сервисное обслуж.оборудов. и сетей</t>
  </si>
  <si>
    <t>Обслуживание средств в/наблюдения</t>
  </si>
  <si>
    <t>Обслуживание медтехники</t>
  </si>
  <si>
    <t>Обслуживание АПС</t>
  </si>
  <si>
    <t>Обеспечение пожарной безопасности</t>
  </si>
  <si>
    <t>Заправка картриджей и обслуж. оргтехники</t>
  </si>
  <si>
    <t>Услуги стор.организ. по содерж.оборуд.</t>
  </si>
  <si>
    <t>Оргтехника</t>
  </si>
  <si>
    <t>Материалы</t>
  </si>
  <si>
    <t>Инструмент, оборудование</t>
  </si>
  <si>
    <t>3.2 ТО и эксплуат.зданий и оборудования</t>
  </si>
  <si>
    <t>Электроэнергия</t>
  </si>
  <si>
    <t>Питьевая вода</t>
  </si>
  <si>
    <t>Отопление, ГВС</t>
  </si>
  <si>
    <t>Канализация</t>
  </si>
  <si>
    <t>Вывоз ТБО</t>
  </si>
  <si>
    <t>Водоснабжение</t>
  </si>
  <si>
    <t>3.1 Коммунальные расходы</t>
  </si>
  <si>
    <t>03 Содержание ОПФ</t>
  </si>
  <si>
    <t>Амортизация ОС</t>
  </si>
  <si>
    <t>Амортизация НМА</t>
  </si>
  <si>
    <t>02 Амортизация</t>
  </si>
  <si>
    <t>Страховые взносы</t>
  </si>
  <si>
    <t>01 Расходы на оплату труда</t>
  </si>
  <si>
    <t>Расходы НОВЫЕ</t>
  </si>
  <si>
    <t>Дебет</t>
  </si>
  <si>
    <t>Статьи затрат</t>
  </si>
  <si>
    <t>Обороты за период</t>
  </si>
  <si>
    <t>Счет</t>
  </si>
  <si>
    <t>Кредит</t>
  </si>
  <si>
    <t>Обслужив.хоз.инвентаря</t>
  </si>
  <si>
    <t>Капитальный ремонт</t>
  </si>
  <si>
    <t>Зданий и сооружений</t>
  </si>
  <si>
    <t>Кап.ремонт Зданий и сооружений</t>
  </si>
  <si>
    <t>Ремонт (МИ8)</t>
  </si>
  <si>
    <t>Выделенная линия Сирена</t>
  </si>
  <si>
    <t>Доменное имя и хостер</t>
  </si>
  <si>
    <t>Обследование высотных препятствий</t>
  </si>
  <si>
    <t>Расходные материалы</t>
  </si>
  <si>
    <t>Гос.регистрация, гос.пошлина</t>
  </si>
  <si>
    <t>Гос.пошлина</t>
  </si>
  <si>
    <t>Оформление визы</t>
  </si>
  <si>
    <t>Транспортные расходы</t>
  </si>
  <si>
    <t>Прочие ОХР</t>
  </si>
  <si>
    <t>90.02</t>
  </si>
  <si>
    <t>60010_Амортизация автотранспортных средств</t>
  </si>
  <si>
    <t>60020_Амортизация зданий, сооружений и инженерных сетей</t>
  </si>
  <si>
    <t>60030_Амортизация нематериальных активов</t>
  </si>
  <si>
    <t>60040_Амортизация спецодежды</t>
  </si>
  <si>
    <t>60090_ГСМ (бензин)</t>
  </si>
  <si>
    <t>60100_ГСМ (дизель)</t>
  </si>
  <si>
    <t>60104_Амортизация прочих основных средств</t>
  </si>
  <si>
    <t>60110_ГСМ (жидкости)</t>
  </si>
  <si>
    <t>60120_ГСМ (керосин)</t>
  </si>
  <si>
    <t>60150_ГСМ (ПОЖ) для ВС</t>
  </si>
  <si>
    <t>60180_Запчасти для ремонта и ТО автотранспорта</t>
  </si>
  <si>
    <t>60290_Медикаменты</t>
  </si>
  <si>
    <t>60300_Метеообеспечение</t>
  </si>
  <si>
    <t>60302_Водоснабжение</t>
  </si>
  <si>
    <t>60330_Облет средств посадки</t>
  </si>
  <si>
    <t>60370_Оплата труда списочного состава</t>
  </si>
  <si>
    <t>60380_Охрана и охранная сигнализация</t>
  </si>
  <si>
    <t>60390_Подготовка и переподготовка кадров</t>
  </si>
  <si>
    <t>60410_Пожарная охрана и пожарная сигнализация</t>
  </si>
  <si>
    <t>60430_Почтовые расходы</t>
  </si>
  <si>
    <t>60460_Прочая аренда и лизинг</t>
  </si>
  <si>
    <t>60470_Прочие расходы</t>
  </si>
  <si>
    <t>60490_Ремонт и ТО автотранспорта</t>
  </si>
  <si>
    <t>60500_Ремонт и ТО зданий и сооружений</t>
  </si>
  <si>
    <t>60520_Спецодежда в производстве</t>
  </si>
  <si>
    <t>60540_Тепловая энергия</t>
  </si>
  <si>
    <t>60570_Транспортные услуги</t>
  </si>
  <si>
    <t>60603_Командировочные расходы</t>
  </si>
  <si>
    <t>60620_Электроэнергия</t>
  </si>
  <si>
    <t>60630_Доставка персонала</t>
  </si>
  <si>
    <t>60705_Материалы для собственных нужд: прочее</t>
  </si>
  <si>
    <t>60803_Материалы для текущего ремонта и ТО: прочее оборудование</t>
  </si>
  <si>
    <t>61002_Программное обеспечение: приобретение и сопровождение программ</t>
  </si>
  <si>
    <t>61103_Прочие профессиональные услуги</t>
  </si>
  <si>
    <t>61201_Медицинский осмотр работников</t>
  </si>
  <si>
    <t>61302_Мероприятия по ООС</t>
  </si>
  <si>
    <t>61602_Ремонт и ТО прочего оборудования</t>
  </si>
  <si>
    <t>61701_Добровольное страхование имущества</t>
  </si>
  <si>
    <t>61705_Страхование профессиональной ответственности</t>
  </si>
  <si>
    <t>61801_Обязательное страхование работников</t>
  </si>
  <si>
    <t>61803_Страховые взносы</t>
  </si>
  <si>
    <t>80101_Аренда государственного имущества</t>
  </si>
  <si>
    <t>90.08</t>
  </si>
  <si>
    <t>60060_Аудит</t>
  </si>
  <si>
    <t>60201_Аренда каналов связи</t>
  </si>
  <si>
    <t>60202_Интернет</t>
  </si>
  <si>
    <t>60203_Стационарные телефоны (межгород)</t>
  </si>
  <si>
    <t>60204_Услуги сотовой связи</t>
  </si>
  <si>
    <t>60210_Канцтовары и бланки учетной документации</t>
  </si>
  <si>
    <t>60404_Единовременное списание стоимости МОС: прочее</t>
  </si>
  <si>
    <t>60440_Представительские расходы</t>
  </si>
  <si>
    <t>60580_Уборка помещений и территорий</t>
  </si>
  <si>
    <t>60901_Охрана труда</t>
  </si>
  <si>
    <t>61101_Информационно-юридические и прочие профессиональные услуги</t>
  </si>
  <si>
    <t>61301_Вывоз мусора</t>
  </si>
  <si>
    <t>61403_Реклама</t>
  </si>
  <si>
    <t>80030_Налог на имущество</t>
  </si>
  <si>
    <t>80060_Плата за негативное воздействие на окружающую среду</t>
  </si>
  <si>
    <t>80090_Транспортный налог</t>
  </si>
  <si>
    <t>80102_Аренда земельных участков</t>
  </si>
  <si>
    <t>60070_Бланки билетов и прочей перевозочной документации</t>
  </si>
  <si>
    <t>60140_ГСМ (масла)</t>
  </si>
  <si>
    <t>60170_ДС от НС работников</t>
  </si>
  <si>
    <t>60103_Амортизация производственного и хозяйственного инвентаря</t>
  </si>
  <si>
    <t>за 2023 г.</t>
  </si>
  <si>
    <t>60510_Сертификация и лицензирование</t>
  </si>
  <si>
    <t>Пож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</si>
</sst>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-* #,##0.00[$€-1]_-;\-* #,##0.00[$€-1]_-;_-* &quot;-&quot;??[$€-1]_-"/>
    <numFmt numFmtId="169" formatCode="_(&quot;$&quot;* #,##0.00_);_(&quot;$&quot;* \(#,##0.00\);_(&quot;$&quot;* &quot;-&quot;??_);_(@_)"/>
    <numFmt numFmtId="170" formatCode="dd\ mmm\ yyyy"/>
    <numFmt numFmtId="171" formatCode="#,##0.0%;\(#,##0.0\)%;\-&quot; &quot;"/>
    <numFmt numFmtId="172" formatCode="#,##0\ ;\(#,##0\);\-&quot; &quot;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Helv"/>
      <charset val="204"/>
    </font>
    <font>
      <sz val="8"/>
      <name val="Calibri"/>
      <family val="2"/>
      <charset val="204"/>
    </font>
    <font>
      <b/>
      <sz val="8"/>
      <color indexed="3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0"/>
      <color indexed="21"/>
      <name val="Arial"/>
      <family val="2"/>
    </font>
    <font>
      <sz val="9"/>
      <name val="Arial"/>
      <family val="2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003F2F"/>
      <name val="Arial"/>
      <family val="2"/>
      <charset val="204"/>
    </font>
    <font>
      <sz val="9"/>
      <color theme="1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F0DD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rgb="FFACC8BD"/>
      </left>
      <right style="medium">
        <color rgb="FFACC8BD"/>
      </right>
      <top style="medium">
        <color rgb="FFACC8BD"/>
      </top>
      <bottom style="medium">
        <color rgb="FFACC8BD"/>
      </bottom>
      <diagonal/>
    </border>
  </borders>
  <cellStyleXfs count="18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0" applyNumberFormat="0" applyAlignment="0" applyProtection="0"/>
    <xf numFmtId="0" fontId="13" fillId="21" borderId="11" applyNumberFormat="0" applyAlignment="0" applyProtection="0"/>
    <xf numFmtId="168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0" applyNumberFormat="0" applyAlignment="0" applyProtection="0"/>
    <xf numFmtId="0" fontId="21" fillId="0" borderId="15" applyNumberFormat="0" applyFill="0" applyAlignment="0" applyProtection="0"/>
    <xf numFmtId="0" fontId="22" fillId="22" borderId="0" applyNumberFormat="0" applyBorder="0" applyAlignment="0" applyProtection="0"/>
    <xf numFmtId="0" fontId="9" fillId="23" borderId="16" applyNumberFormat="0" applyFont="0" applyAlignment="0" applyProtection="0"/>
    <xf numFmtId="0" fontId="23" fillId="20" borderId="17" applyNumberForma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0" fillId="24" borderId="0" applyNumberFormat="0" applyBorder="0" applyAlignment="0">
      <alignment vertical="center"/>
    </xf>
    <xf numFmtId="0" fontId="31" fillId="0" borderId="19" applyNumberFormat="0" applyAlignment="0">
      <alignment horizontal="left"/>
    </xf>
    <xf numFmtId="49" fontId="32" fillId="25" borderId="0">
      <alignment horizontal="left" vertical="center"/>
    </xf>
    <xf numFmtId="0" fontId="14" fillId="0" borderId="0"/>
    <xf numFmtId="0" fontId="14" fillId="0" borderId="0"/>
    <xf numFmtId="0" fontId="29" fillId="0" borderId="0"/>
    <xf numFmtId="0" fontId="2" fillId="0" borderId="0"/>
    <xf numFmtId="0" fontId="14" fillId="0" borderId="0"/>
    <xf numFmtId="0" fontId="6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3" fillId="0" borderId="0">
      <alignment horizontal="left"/>
    </xf>
    <xf numFmtId="0" fontId="14" fillId="0" borderId="0"/>
    <xf numFmtId="0" fontId="2" fillId="0" borderId="0"/>
    <xf numFmtId="0" fontId="9" fillId="0" borderId="0"/>
    <xf numFmtId="170" fontId="14" fillId="0" borderId="0"/>
    <xf numFmtId="0" fontId="2" fillId="0" borderId="0"/>
    <xf numFmtId="0" fontId="29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5" fillId="0" borderId="0" applyNumberFormat="0" applyFont="0" applyFill="0" applyBorder="0">
      <alignment horizontal="left"/>
    </xf>
    <xf numFmtId="0" fontId="36" fillId="0" borderId="20" applyNumberFormat="0">
      <alignment horizontal="right"/>
    </xf>
    <xf numFmtId="0" fontId="37" fillId="0" borderId="21" applyNumberFormat="0" applyFill="0" applyAlignment="0">
      <alignment horizontal="lef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171" fontId="38" fillId="0" borderId="0" applyFill="0" applyBorder="0"/>
    <xf numFmtId="0" fontId="34" fillId="0" borderId="0"/>
    <xf numFmtId="0" fontId="39" fillId="0" borderId="0" applyNumberFormat="0" applyFill="0" applyBorder="0" applyAlignment="0" applyProtection="0"/>
    <xf numFmtId="172" fontId="35" fillId="0" borderId="0" applyFont="0" applyFill="0" applyBorder="0" applyAlignment="0" applyProtection="0"/>
    <xf numFmtId="167" fontId="2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6" fillId="0" borderId="0"/>
    <xf numFmtId="0" fontId="1" fillId="0" borderId="0"/>
    <xf numFmtId="0" fontId="40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4" xfId="0" applyFont="1" applyBorder="1"/>
    <xf numFmtId="9" fontId="8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9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wrapText="1"/>
    </xf>
    <xf numFmtId="0" fontId="6" fillId="0" borderId="8" xfId="0" applyFont="1" applyFill="1" applyBorder="1"/>
    <xf numFmtId="3" fontId="5" fillId="0" borderId="0" xfId="0" applyNumberFormat="1" applyFont="1" applyFill="1"/>
    <xf numFmtId="0" fontId="6" fillId="0" borderId="9" xfId="0" applyFont="1" applyFill="1" applyBorder="1" applyAlignment="1">
      <alignment horizontal="center"/>
    </xf>
    <xf numFmtId="0" fontId="6" fillId="0" borderId="4" xfId="0" applyFont="1" applyFill="1" applyBorder="1"/>
    <xf numFmtId="9" fontId="5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9" fontId="5" fillId="0" borderId="0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0" fontId="44" fillId="26" borderId="23" xfId="179" applyNumberFormat="1" applyFont="1" applyFill="1" applyBorder="1" applyAlignment="1">
      <alignment horizontal="left" vertical="top" wrapText="1"/>
    </xf>
    <xf numFmtId="4" fontId="42" fillId="0" borderId="16" xfId="179" applyNumberFormat="1" applyFont="1" applyBorder="1" applyAlignment="1">
      <alignment horizontal="right" vertical="top" wrapText="1"/>
    </xf>
    <xf numFmtId="0" fontId="43" fillId="26" borderId="16" xfId="179" applyNumberFormat="1" applyFont="1" applyFill="1" applyBorder="1" applyAlignment="1">
      <alignment horizontal="left" vertical="top" wrapText="1" indent="1"/>
    </xf>
    <xf numFmtId="0" fontId="43" fillId="26" borderId="16" xfId="179" applyNumberFormat="1" applyFont="1" applyFill="1" applyBorder="1" applyAlignment="1">
      <alignment horizontal="right" vertical="top" wrapText="1"/>
    </xf>
    <xf numFmtId="4" fontId="43" fillId="26" borderId="16" xfId="179" applyNumberFormat="1" applyFont="1" applyFill="1" applyBorder="1" applyAlignment="1">
      <alignment horizontal="right" vertical="top" wrapText="1"/>
    </xf>
    <xf numFmtId="0" fontId="43" fillId="26" borderId="16" xfId="179" applyNumberFormat="1" applyFont="1" applyFill="1" applyBorder="1" applyAlignment="1">
      <alignment horizontal="left" vertical="top" wrapText="1" indent="2"/>
    </xf>
    <xf numFmtId="0" fontId="42" fillId="0" borderId="16" xfId="179" applyNumberFormat="1" applyFont="1" applyBorder="1" applyAlignment="1">
      <alignment horizontal="left" vertical="top" wrapText="1" indent="3"/>
    </xf>
    <xf numFmtId="0" fontId="43" fillId="26" borderId="16" xfId="179" applyNumberFormat="1" applyFont="1" applyFill="1" applyBorder="1" applyAlignment="1">
      <alignment horizontal="left" vertical="top" wrapText="1" indent="3"/>
    </xf>
    <xf numFmtId="0" fontId="42" fillId="0" borderId="16" xfId="179" applyNumberFormat="1" applyFont="1" applyBorder="1" applyAlignment="1">
      <alignment horizontal="left" vertical="top" wrapText="1" indent="4"/>
    </xf>
    <xf numFmtId="0" fontId="43" fillId="26" borderId="16" xfId="179" applyNumberFormat="1" applyFont="1" applyFill="1" applyBorder="1" applyAlignment="1">
      <alignment horizontal="left" vertical="top" wrapText="1" indent="4"/>
    </xf>
    <xf numFmtId="0" fontId="42" fillId="0" borderId="16" xfId="179" applyNumberFormat="1" applyFont="1" applyBorder="1" applyAlignment="1">
      <alignment horizontal="left" vertical="top" wrapText="1" indent="5"/>
    </xf>
    <xf numFmtId="2" fontId="42" fillId="0" borderId="16" xfId="179" applyNumberFormat="1" applyFont="1" applyBorder="1" applyAlignment="1">
      <alignment horizontal="right" vertical="top" wrapText="1"/>
    </xf>
    <xf numFmtId="0" fontId="42" fillId="0" borderId="16" xfId="179" applyNumberFormat="1" applyFont="1" applyBorder="1" applyAlignment="1">
      <alignment horizontal="left" vertical="top" wrapText="1" indent="2"/>
    </xf>
    <xf numFmtId="4" fontId="45" fillId="0" borderId="16" xfId="179" applyNumberFormat="1" applyFont="1" applyBorder="1" applyAlignment="1">
      <alignment horizontal="right" vertical="top" wrapText="1"/>
    </xf>
    <xf numFmtId="0" fontId="41" fillId="26" borderId="23" xfId="179" applyNumberFormat="1" applyFont="1" applyFill="1" applyBorder="1" applyAlignment="1">
      <alignment horizontal="left" vertical="top"/>
    </xf>
    <xf numFmtId="4" fontId="41" fillId="26" borderId="23" xfId="179" applyNumberFormat="1" applyFont="1" applyFill="1" applyBorder="1" applyAlignment="1">
      <alignment horizontal="right" vertical="top" wrapText="1"/>
    </xf>
    <xf numFmtId="10" fontId="43" fillId="26" borderId="16" xfId="179" applyNumberFormat="1" applyFont="1" applyFill="1" applyBorder="1" applyAlignment="1">
      <alignment horizontal="right" vertical="top" wrapText="1"/>
    </xf>
    <xf numFmtId="10" fontId="42" fillId="0" borderId="16" xfId="179" applyNumberFormat="1" applyFont="1" applyBorder="1" applyAlignment="1">
      <alignment horizontal="right" vertical="top" wrapText="1"/>
    </xf>
    <xf numFmtId="43" fontId="0" fillId="0" borderId="0" xfId="180" applyFont="1"/>
    <xf numFmtId="0" fontId="47" fillId="27" borderId="24" xfId="0" applyFont="1" applyFill="1" applyBorder="1" applyAlignment="1">
      <alignment horizontal="left" vertical="top" wrapText="1"/>
    </xf>
    <xf numFmtId="0" fontId="48" fillId="0" borderId="24" xfId="0" applyFont="1" applyBorder="1" applyAlignment="1">
      <alignment horizontal="left" vertical="top" wrapText="1"/>
    </xf>
    <xf numFmtId="0" fontId="48" fillId="0" borderId="24" xfId="0" applyFont="1" applyBorder="1" applyAlignment="1">
      <alignment horizontal="right" vertical="top" wrapText="1"/>
    </xf>
    <xf numFmtId="43" fontId="48" fillId="0" borderId="24" xfId="180" applyFont="1" applyBorder="1" applyAlignment="1">
      <alignment horizontal="right" vertical="top" wrapText="1"/>
    </xf>
    <xf numFmtId="43" fontId="0" fillId="0" borderId="0" xfId="0" applyNumberFormat="1"/>
    <xf numFmtId="164" fontId="0" fillId="0" borderId="0" xfId="0" applyNumberFormat="1"/>
    <xf numFmtId="43" fontId="0" fillId="0" borderId="0" xfId="180" applyFont="1" applyFill="1"/>
    <xf numFmtId="43" fontId="0" fillId="28" borderId="0" xfId="180" applyFont="1" applyFill="1"/>
    <xf numFmtId="9" fontId="6" fillId="0" borderId="6" xfId="181" applyFont="1" applyBorder="1" applyAlignment="1">
      <alignment horizontal="center" vertical="center"/>
    </xf>
    <xf numFmtId="9" fontId="6" fillId="0" borderId="8" xfId="181" applyFont="1" applyBorder="1" applyAlignment="1">
      <alignment horizontal="center" vertical="center"/>
    </xf>
    <xf numFmtId="9" fontId="6" fillId="0" borderId="8" xfId="181" applyFont="1" applyBorder="1" applyAlignment="1">
      <alignment horizontal="center" vertical="center" wrapText="1"/>
    </xf>
    <xf numFmtId="9" fontId="6" fillId="0" borderId="8" xfId="181" applyFont="1" applyFill="1" applyBorder="1" applyAlignment="1">
      <alignment horizontal="center" vertical="center" wrapText="1"/>
    </xf>
    <xf numFmtId="9" fontId="6" fillId="0" borderId="8" xfId="181" applyFont="1" applyFill="1" applyBorder="1" applyAlignment="1">
      <alignment horizontal="center" vertical="center"/>
    </xf>
    <xf numFmtId="9" fontId="6" fillId="0" borderId="4" xfId="18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4" fillId="26" borderId="23" xfId="179" applyNumberFormat="1" applyFont="1" applyFill="1" applyBorder="1" applyAlignment="1">
      <alignment horizontal="left" vertical="top" wrapText="1"/>
    </xf>
  </cellXfs>
  <cellStyles count="18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uro" xfId="28" xr:uid="{00000000-0005-0000-0000-00001B000000}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Input" xfId="35" xr:uid="{00000000-0005-0000-0000-000022000000}"/>
    <cellStyle name="Linked Cell" xfId="36" xr:uid="{00000000-0005-0000-0000-000023000000}"/>
    <cellStyle name="Neutral" xfId="37" xr:uid="{00000000-0005-0000-0000-000024000000}"/>
    <cellStyle name="Note" xfId="38" xr:uid="{00000000-0005-0000-0000-000025000000}"/>
    <cellStyle name="Output" xfId="39" xr:uid="{00000000-0005-0000-0000-000026000000}"/>
    <cellStyle name="Title" xfId="40" xr:uid="{00000000-0005-0000-0000-000027000000}"/>
    <cellStyle name="Total" xfId="41" xr:uid="{00000000-0005-0000-0000-000028000000}"/>
    <cellStyle name="Unit" xfId="42" xr:uid="{00000000-0005-0000-0000-000029000000}"/>
    <cellStyle name="Warning Text" xfId="43" xr:uid="{00000000-0005-0000-0000-00002A000000}"/>
    <cellStyle name="Гиперссылка 2" xfId="44" xr:uid="{00000000-0005-0000-0000-00002B000000}"/>
    <cellStyle name="Денежный 2" xfId="45" xr:uid="{00000000-0005-0000-0000-00002C000000}"/>
    <cellStyle name="Денежный 2 2" xfId="46" xr:uid="{00000000-0005-0000-0000-00002D000000}"/>
    <cellStyle name="Денежный 3" xfId="47" xr:uid="{00000000-0005-0000-0000-00002E000000}"/>
    <cellStyle name="Денежный 4" xfId="48" xr:uid="{00000000-0005-0000-0000-00002F000000}"/>
    <cellStyle name="Денежный 5" xfId="49" xr:uid="{00000000-0005-0000-0000-000030000000}"/>
    <cellStyle name="заголовок" xfId="50" xr:uid="{00000000-0005-0000-0000-000031000000}"/>
    <cellStyle name="Итого" xfId="51" xr:uid="{00000000-0005-0000-0000-000032000000}"/>
    <cellStyle name="Название таблицы" xfId="52" xr:uid="{00000000-0005-0000-0000-000033000000}"/>
    <cellStyle name="Обычный" xfId="0" builtinId="0"/>
    <cellStyle name="Обычный 10" xfId="53" xr:uid="{00000000-0005-0000-0000-000035000000}"/>
    <cellStyle name="Обычный 10 2" xfId="54" xr:uid="{00000000-0005-0000-0000-000036000000}"/>
    <cellStyle name="Обычный 11" xfId="55" xr:uid="{00000000-0005-0000-0000-000037000000}"/>
    <cellStyle name="Обычный 12" xfId="56" xr:uid="{00000000-0005-0000-0000-000038000000}"/>
    <cellStyle name="Обычный 12 2" xfId="57" xr:uid="{00000000-0005-0000-0000-000039000000}"/>
    <cellStyle name="Обычный 13" xfId="58" xr:uid="{00000000-0005-0000-0000-00003A000000}"/>
    <cellStyle name="Обычный 13 2" xfId="59" xr:uid="{00000000-0005-0000-0000-00003B000000}"/>
    <cellStyle name="Обычный 14" xfId="60" xr:uid="{00000000-0005-0000-0000-00003C000000}"/>
    <cellStyle name="Обычный 14 10" xfId="61" xr:uid="{00000000-0005-0000-0000-00003D000000}"/>
    <cellStyle name="Обычный 14 2" xfId="62" xr:uid="{00000000-0005-0000-0000-00003E000000}"/>
    <cellStyle name="Обычный 14 3" xfId="63" xr:uid="{00000000-0005-0000-0000-00003F000000}"/>
    <cellStyle name="Обычный 14 4" xfId="64" xr:uid="{00000000-0005-0000-0000-000040000000}"/>
    <cellStyle name="Обычный 14 5" xfId="65" xr:uid="{00000000-0005-0000-0000-000041000000}"/>
    <cellStyle name="Обычный 14 6" xfId="66" xr:uid="{00000000-0005-0000-0000-000042000000}"/>
    <cellStyle name="Обычный 14 6 2" xfId="67" xr:uid="{00000000-0005-0000-0000-000043000000}"/>
    <cellStyle name="Обычный 14 7" xfId="68" xr:uid="{00000000-0005-0000-0000-000044000000}"/>
    <cellStyle name="Обычный 14 7 2" xfId="69" xr:uid="{00000000-0005-0000-0000-000045000000}"/>
    <cellStyle name="Обычный 14 8" xfId="70" xr:uid="{00000000-0005-0000-0000-000046000000}"/>
    <cellStyle name="Обычный 14 9" xfId="71" xr:uid="{00000000-0005-0000-0000-000047000000}"/>
    <cellStyle name="Обычный 15" xfId="72" xr:uid="{00000000-0005-0000-0000-000048000000}"/>
    <cellStyle name="Обычный 16" xfId="73" xr:uid="{00000000-0005-0000-0000-000049000000}"/>
    <cellStyle name="Обычный 17" xfId="74" xr:uid="{00000000-0005-0000-0000-00004A000000}"/>
    <cellStyle name="Обычный 18" xfId="75" xr:uid="{00000000-0005-0000-0000-00004B000000}"/>
    <cellStyle name="Обычный 19" xfId="76" xr:uid="{00000000-0005-0000-0000-00004C000000}"/>
    <cellStyle name="Обычный 19 2" xfId="77" xr:uid="{00000000-0005-0000-0000-00004D000000}"/>
    <cellStyle name="Обычный 19 2 2" xfId="78" xr:uid="{00000000-0005-0000-0000-00004E000000}"/>
    <cellStyle name="Обычный 2" xfId="79" xr:uid="{00000000-0005-0000-0000-00004F000000}"/>
    <cellStyle name="Обычный 2 2" xfId="80" xr:uid="{00000000-0005-0000-0000-000050000000}"/>
    <cellStyle name="Обычный 2 3" xfId="81" xr:uid="{00000000-0005-0000-0000-000051000000}"/>
    <cellStyle name="Обычный 2 4" xfId="82" xr:uid="{00000000-0005-0000-0000-000052000000}"/>
    <cellStyle name="Обычный 2 5" xfId="83" xr:uid="{00000000-0005-0000-0000-000053000000}"/>
    <cellStyle name="Обычный 2 6" xfId="84" xr:uid="{00000000-0005-0000-0000-000054000000}"/>
    <cellStyle name="Обычный 2 7" xfId="85" xr:uid="{00000000-0005-0000-0000-000055000000}"/>
    <cellStyle name="Обычный 20" xfId="86" xr:uid="{00000000-0005-0000-0000-000056000000}"/>
    <cellStyle name="Обычный 20 2" xfId="87" xr:uid="{00000000-0005-0000-0000-000057000000}"/>
    <cellStyle name="Обычный 21" xfId="88" xr:uid="{00000000-0005-0000-0000-000058000000}"/>
    <cellStyle name="Обычный 22" xfId="89" xr:uid="{00000000-0005-0000-0000-000059000000}"/>
    <cellStyle name="Обычный 23" xfId="90" xr:uid="{00000000-0005-0000-0000-00005A000000}"/>
    <cellStyle name="Обычный 24" xfId="91" xr:uid="{00000000-0005-0000-0000-00005B000000}"/>
    <cellStyle name="Обычный 24 2" xfId="92" xr:uid="{00000000-0005-0000-0000-00005C000000}"/>
    <cellStyle name="Обычный 24 3" xfId="93" xr:uid="{00000000-0005-0000-0000-00005D000000}"/>
    <cellStyle name="Обычный 25" xfId="94" xr:uid="{00000000-0005-0000-0000-00005E000000}"/>
    <cellStyle name="Обычный 26" xfId="95" xr:uid="{00000000-0005-0000-0000-00005F000000}"/>
    <cellStyle name="Обычный 27" xfId="96" xr:uid="{00000000-0005-0000-0000-000060000000}"/>
    <cellStyle name="Обычный 28" xfId="97" xr:uid="{00000000-0005-0000-0000-000061000000}"/>
    <cellStyle name="Обычный 29" xfId="98" xr:uid="{00000000-0005-0000-0000-000062000000}"/>
    <cellStyle name="Обычный 3" xfId="99" xr:uid="{00000000-0005-0000-0000-000063000000}"/>
    <cellStyle name="Обычный 3 2" xfId="100" xr:uid="{00000000-0005-0000-0000-000064000000}"/>
    <cellStyle name="Обычный 3 3" xfId="101" xr:uid="{00000000-0005-0000-0000-000065000000}"/>
    <cellStyle name="Обычный 30" xfId="178" xr:uid="{00000000-0005-0000-0000-000066000000}"/>
    <cellStyle name="Обычный 4" xfId="102" xr:uid="{00000000-0005-0000-0000-000067000000}"/>
    <cellStyle name="Обычный 4 2" xfId="103" xr:uid="{00000000-0005-0000-0000-000068000000}"/>
    <cellStyle name="Обычный 4 2 2 2 2 2 2 3" xfId="104" xr:uid="{00000000-0005-0000-0000-000069000000}"/>
    <cellStyle name="Обычный 4 3" xfId="105" xr:uid="{00000000-0005-0000-0000-00006A000000}"/>
    <cellStyle name="Обычный 4_DCF_Airport_Khabarovsk_010710" xfId="106" xr:uid="{00000000-0005-0000-0000-00006B000000}"/>
    <cellStyle name="Обычный 47" xfId="107" xr:uid="{00000000-0005-0000-0000-00006C000000}"/>
    <cellStyle name="Обычный 5" xfId="108" xr:uid="{00000000-0005-0000-0000-00006D000000}"/>
    <cellStyle name="Обычный 5 2" xfId="109" xr:uid="{00000000-0005-0000-0000-00006E000000}"/>
    <cellStyle name="Обычный 5 2 2" xfId="110" xr:uid="{00000000-0005-0000-0000-00006F000000}"/>
    <cellStyle name="Обычный 5 2 2 2" xfId="111" xr:uid="{00000000-0005-0000-0000-000070000000}"/>
    <cellStyle name="Обычный 5 2 2 2 2" xfId="112" xr:uid="{00000000-0005-0000-0000-000071000000}"/>
    <cellStyle name="Обычный 5 2 2 2 2 2" xfId="113" xr:uid="{00000000-0005-0000-0000-000072000000}"/>
    <cellStyle name="Обычный 5 2 2 2 2 2 2" xfId="114" xr:uid="{00000000-0005-0000-0000-000073000000}"/>
    <cellStyle name="Обычный 5 2 2 2 2 2 2 2" xfId="115" xr:uid="{00000000-0005-0000-0000-000074000000}"/>
    <cellStyle name="Обычный 5 3" xfId="116" xr:uid="{00000000-0005-0000-0000-000075000000}"/>
    <cellStyle name="Обычный 6" xfId="117" xr:uid="{00000000-0005-0000-0000-000076000000}"/>
    <cellStyle name="Обычный 6 2" xfId="118" xr:uid="{00000000-0005-0000-0000-000077000000}"/>
    <cellStyle name="Обычный 6 3" xfId="119" xr:uid="{00000000-0005-0000-0000-000078000000}"/>
    <cellStyle name="Обычный 6 3 2" xfId="120" xr:uid="{00000000-0005-0000-0000-000079000000}"/>
    <cellStyle name="Обычный 6 4" xfId="121" xr:uid="{00000000-0005-0000-0000-00007A000000}"/>
    <cellStyle name="Обычный 6 4 2" xfId="122" xr:uid="{00000000-0005-0000-0000-00007B000000}"/>
    <cellStyle name="Обычный 6 4 3" xfId="123" xr:uid="{00000000-0005-0000-0000-00007C000000}"/>
    <cellStyle name="Обычный 6 4 3 2" xfId="124" xr:uid="{00000000-0005-0000-0000-00007D000000}"/>
    <cellStyle name="Обычный 6 4 4" xfId="125" xr:uid="{00000000-0005-0000-0000-00007E000000}"/>
    <cellStyle name="Обычный 6 4 5" xfId="126" xr:uid="{00000000-0005-0000-0000-00007F000000}"/>
    <cellStyle name="Обычный 6 4 6" xfId="127" xr:uid="{00000000-0005-0000-0000-000080000000}"/>
    <cellStyle name="Обычный 6 4 6 2" xfId="128" xr:uid="{00000000-0005-0000-0000-000081000000}"/>
    <cellStyle name="Обычный 6 4 6 3" xfId="129" xr:uid="{00000000-0005-0000-0000-000082000000}"/>
    <cellStyle name="Обычный 6 4 7" xfId="130" xr:uid="{00000000-0005-0000-0000-000083000000}"/>
    <cellStyle name="Обычный 6 4 8" xfId="131" xr:uid="{00000000-0005-0000-0000-000084000000}"/>
    <cellStyle name="Обычный 6 5" xfId="132" xr:uid="{00000000-0005-0000-0000-000085000000}"/>
    <cellStyle name="Обычный 6 6" xfId="133" xr:uid="{00000000-0005-0000-0000-000086000000}"/>
    <cellStyle name="Обычный 6 7" xfId="134" xr:uid="{00000000-0005-0000-0000-000087000000}"/>
    <cellStyle name="Обычный 6 8" xfId="135" xr:uid="{00000000-0005-0000-0000-000088000000}"/>
    <cellStyle name="Обычный 7" xfId="136" xr:uid="{00000000-0005-0000-0000-000089000000}"/>
    <cellStyle name="Обычный 7 2" xfId="137" xr:uid="{00000000-0005-0000-0000-00008A000000}"/>
    <cellStyle name="Обычный 7 2 2" xfId="138" xr:uid="{00000000-0005-0000-0000-00008B000000}"/>
    <cellStyle name="Обычный 7 6" xfId="139" xr:uid="{00000000-0005-0000-0000-00008C000000}"/>
    <cellStyle name="Обычный 8" xfId="140" xr:uid="{00000000-0005-0000-0000-00008D000000}"/>
    <cellStyle name="Обычный 8 2" xfId="141" xr:uid="{00000000-0005-0000-0000-00008E000000}"/>
    <cellStyle name="Обычный 9" xfId="142" xr:uid="{00000000-0005-0000-0000-00008F000000}"/>
    <cellStyle name="Обычный 9 2" xfId="143" xr:uid="{00000000-0005-0000-0000-000090000000}"/>
    <cellStyle name="Обычный_Лист2" xfId="179" xr:uid="{00000000-0005-0000-0000-000091000000}"/>
    <cellStyle name="Первый столбец" xfId="144" xr:uid="{00000000-0005-0000-0000-000093000000}"/>
    <cellStyle name="Подзаголовок" xfId="145" xr:uid="{00000000-0005-0000-0000-000094000000}"/>
    <cellStyle name="Подитоги" xfId="146" xr:uid="{00000000-0005-0000-0000-000095000000}"/>
    <cellStyle name="Процентный" xfId="181" builtinId="5"/>
    <cellStyle name="Процентный 10" xfId="147" xr:uid="{00000000-0005-0000-0000-000097000000}"/>
    <cellStyle name="Процентный 11" xfId="148" xr:uid="{00000000-0005-0000-0000-000098000000}"/>
    <cellStyle name="Процентный 12" xfId="149" xr:uid="{00000000-0005-0000-0000-000099000000}"/>
    <cellStyle name="Процентный 13" xfId="150" xr:uid="{00000000-0005-0000-0000-00009A000000}"/>
    <cellStyle name="Процентный 14" xfId="151" xr:uid="{00000000-0005-0000-0000-00009B000000}"/>
    <cellStyle name="Процентный 15" xfId="152" xr:uid="{00000000-0005-0000-0000-00009C000000}"/>
    <cellStyle name="Процентный 16" xfId="153" xr:uid="{00000000-0005-0000-0000-00009D000000}"/>
    <cellStyle name="Процентный 17" xfId="154" xr:uid="{00000000-0005-0000-0000-00009E000000}"/>
    <cellStyle name="Процентный 2" xfId="155" xr:uid="{00000000-0005-0000-0000-00009F000000}"/>
    <cellStyle name="Процентный 2 2" xfId="156" xr:uid="{00000000-0005-0000-0000-0000A0000000}"/>
    <cellStyle name="Процентный 2 2 2" xfId="157" xr:uid="{00000000-0005-0000-0000-0000A1000000}"/>
    <cellStyle name="Процентный 2 2 2 2" xfId="158" xr:uid="{00000000-0005-0000-0000-0000A2000000}"/>
    <cellStyle name="Процентный 2 2 3" xfId="159" xr:uid="{00000000-0005-0000-0000-0000A3000000}"/>
    <cellStyle name="Процентный 3" xfId="160" xr:uid="{00000000-0005-0000-0000-0000A4000000}"/>
    <cellStyle name="Процентный 4" xfId="161" xr:uid="{00000000-0005-0000-0000-0000A5000000}"/>
    <cellStyle name="Процентный 5" xfId="162" xr:uid="{00000000-0005-0000-0000-0000A6000000}"/>
    <cellStyle name="Процентный 5 2" xfId="163" xr:uid="{00000000-0005-0000-0000-0000A7000000}"/>
    <cellStyle name="Процентный 6" xfId="164" xr:uid="{00000000-0005-0000-0000-0000A8000000}"/>
    <cellStyle name="Процентный 7" xfId="165" xr:uid="{00000000-0005-0000-0000-0000A9000000}"/>
    <cellStyle name="Процентный 8" xfId="166" xr:uid="{00000000-0005-0000-0000-0000AA000000}"/>
    <cellStyle name="Процентный 9" xfId="167" xr:uid="{00000000-0005-0000-0000-0000AB000000}"/>
    <cellStyle name="Процентный 9 2" xfId="168" xr:uid="{00000000-0005-0000-0000-0000AC000000}"/>
    <cellStyle name="Проценты" xfId="169" xr:uid="{00000000-0005-0000-0000-0000AD000000}"/>
    <cellStyle name="Стиль 1" xfId="170" xr:uid="{00000000-0005-0000-0000-0000AE000000}"/>
    <cellStyle name="ТЕКСТ" xfId="171" xr:uid="{00000000-0005-0000-0000-0000AF000000}"/>
    <cellStyle name="Тело таблицы" xfId="172" xr:uid="{00000000-0005-0000-0000-0000B0000000}"/>
    <cellStyle name="Финансовый" xfId="180" builtinId="3"/>
    <cellStyle name="Финансовый 2" xfId="173" xr:uid="{00000000-0005-0000-0000-0000B2000000}"/>
    <cellStyle name="Финансовый 3" xfId="174" xr:uid="{00000000-0005-0000-0000-0000B3000000}"/>
    <cellStyle name="Финансовый 3 2" xfId="175" xr:uid="{00000000-0005-0000-0000-0000B4000000}"/>
    <cellStyle name="Финансовый 4" xfId="176" xr:uid="{00000000-0005-0000-0000-0000B5000000}"/>
    <cellStyle name="표준 2" xfId="177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elds\belana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51;&#1072;&#1079;&#1072;&#1088;&#1077;&#1074;%20&#1040;&#1085;&#1076;&#1088;&#1077;&#1081;%20&#1042;&#1080;&#1090;&#1072;&#1083;&#1100;&#1077;&#1074;&#1080;&#1095;\&#1060;&#1072;&#1081;&#1083;&#1099;%20xls\&#1042;&#1099;&#1088;&#1091;&#1095;&#1082;&#1072;,%20&#1088;&#1072;&#1089;&#1095;&#1077;&#1090;%20&#1085;&#1072;%209%20&#1084;&#1077;&#1089;&#1103;&#1094;&#1077;&#1074;%202006%20&#1075;&#1086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temp\Rar$DI00.500\&#1041;&#1055;%2007%20&#1082;%2010.04.07%20(&#1086;&#1090;%2005.04.0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41;&#1080;&#1079;&#1085;&#1077;&#1089;-&#1055;&#1083;&#1072;&#1085;%202007\&#1055;&#1069;&#1054;\&#1058;&#1072;&#1073;&#1083;&#1080;&#1094;&#1099;%20&#1041;&#1080;&#1079;&#1085;&#1077;&#1089;%20-%20&#1055;&#1083;&#1072;&#1085;&#1072;%20&#1085;&#1072;%202007%20&#1075;&#1086;&#10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41;&#1055;%20&#1082;%2010.04.07\&#1041;&#1055;%2007%20&#1082;%2010.04.07%20(&#1086;&#1090;%2005.04.07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8;&#1072;&#1073;&#1083;&#1080;&#1094;&#1099;%20&#1041;&#1080;&#1079;&#1085;&#1077;&#1089;%20-%20&#1055;&#1083;&#1072;&#1085;&#1072;%20&#1085;&#1072;%202007%20&#1075;&#1086;&#1076;%20&#1076;&#1083;&#1103;%20&#1040;&#1083;&#1100;&#1103;&#1085;&#1089;-&#1055;&#1088;&#1086;&#1084;%205.12.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43;%203%20&#1082;&#1074;&#1072;&#1088;&#1090;&#1072;&#1083;%20&#1080;%209%20&#1084;&#1077;&#1089;&#1103;&#1094;&#1077;&#1074;%202006%20&#1075;\&#1058;1,%20&#1058;4,%20&#1058;6,%20&#1058;9,%20&#1058;12,%20&#1058;15%20&#1072;&#1074;&#1075;&#1091;&#1089;&#1090;,%208%20&#1084;&#1077;&#1089;&#1103;&#1094;&#1077;&#1074;%202006%20&#1075;&#1086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shin.v\Desktop\&#1084;&#1086;&#1081;%20&#1088;&#1072;&#1073;&#1086;&#1095;&#1080;&#1081;%20&#1089;&#1090;&#1086;&#1083;\&#1056;&#1072;&#1073;&#1086;&#1095;&#1080;&#1081;%20&#1089;&#1090;&#1086;&#1083;\&#1054;&#1060;&#1056;\&#1040;&#1055;&#1058;\2021\&#1054;&#1090;&#1095;&#1077;&#1090;%20&#1086;%20&#1092;&#1080;&#1085;&#1072;&#1085;&#1089;&#1086;&#1074;&#1099;&#1093;%20&#1088;&#1077;&#1079;&#1091;&#1083;&#1100;&#1090;&#1072;&#1090;&#1072;&#1093;.%20&#1040;&#1055;&#1058;%202022%20&#10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-&#1086;&#1090;&#1095;&#1077;&#1090;&#1085;&#1086;&#1089;&#1090;&#1100;/2021&#1075;/&#1045;&#1054;_&#1040;&#1055;&#1058;(202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80;&#1081;/&#1040;&#1083;&#1077;&#1096;&#1080;&#1085;/&#1054;&#1060;&#1056;/&#1040;&#1055;&#1058;/2022/&#1086;&#1090;%2006.02/&#1054;&#1090;&#1095;&#1077;&#1090;%20&#1086;%20&#1092;&#1080;&#1085;&#1072;&#1085;&#1089;&#1086;&#1074;&#1099;&#1093;%20&#1088;&#1077;&#1079;&#1091;&#1083;&#1100;&#1090;&#1072;&#1090;&#1072;&#1093;.%20&#1051;&#1080;&#1089;&#1090;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lients\Documents\Projects\RAO%20UES\Sample%20Reports\CEZ\CEZ_Model_16_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-&#1086;&#1090;&#1095;&#1077;&#1090;&#1085;&#1086;&#1089;&#1090;&#1100;/2022&#1075;/&#1045;&#1054;_&#1040;&#1055;&#1058;(202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80;&#1081;/&#1040;&#1083;&#1077;&#1096;&#1080;&#1085;/&#1054;&#1060;&#1056;/&#1040;&#1055;&#1058;/2023/&#1054;&#1090;&#1095;&#1077;&#1090;%20&#1086;%20&#1092;&#1080;&#1085;&#1072;&#1085;&#1089;&#1086;&#1074;&#1099;&#1093;%20&#1088;&#1077;&#1079;&#1091;&#1083;&#1100;&#1090;&#1072;&#1090;&#1072;&#1093;.%20&#1040;&#1055;&#1058;%202023%20%20&#1051;&#1080;&#1089;&#1090;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-&#1086;&#1090;&#1095;&#1077;&#1090;&#1085;&#1086;&#1089;&#1090;&#1100;/2023&#1075;/&#1045;&#1054;_&#1040;&#1055;&#1058;(2023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-&#1086;&#1090;&#1095;&#1077;&#1090;&#1085;&#1086;&#1089;&#1090;&#1100;/2021&#1075;/&#1055;&#1088;&#1080;&#1083;&#1086;&#1078;&#1077;&#1085;&#1080;&#1103;%202021/&#1055;&#1088;&#1080;&#1083;&#1086;&#1078;&#1077;&#1085;&#1080;&#1103;/&#1057;&#1087;&#1088;&#1072;&#1074;&#1086;&#1095;&#1085;&#1080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Oilchem\Company\China\Yizheng\1YZMODC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Novatek\Comps\Comps%20analysis%20(spar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11\&#1056;&#1072;&#1089;&#1095;&#1077;&#1090;&#1085;&#1099;&#1081;%20&#1092;&#1072;&#1081;&#1083;%20&#1041;&#1055;%202011%20&#1075;.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41;&#1091;&#1088;&#1077;&#1085;&#1082;&#1086;&#1074;&#1072;%20&#1053;&#1072;&#1090;&#1072;&#1083;&#1100;&#1103;\&#1082;&#1072;&#1083;&#1100;&#1082;&#1091;&#1083;&#1103;&#1094;&#1080;&#1080;\&#1082;&#1072;&#1083;&#1100;&#1082;&#1091;&#1083;&#1103;&#1094;&#1080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9;&#1090;&#1074;&#1077;&#1088;&#1078;&#1076;&#1077;&#1085;&#1085;&#1099;&#1081;%20&#1041;&#1080;&#1079;&#1085;&#1077;&#1089;-&#1087;&#1083;&#1072;&#1085;%202007%20&#1075;&#1086;&#1076;&#1072;%20(26.04.07)\&#1041;&#1055;%20&#1091;&#1090;&#1074;&#1077;&#1088;&#1078;&#1076;&#1077;&#1085;&#1085;&#1099;&#1081;%2026.04.07%20&#107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41;&#1080;&#1079;&#1085;&#1077;&#1089;-&#1055;&#1083;&#1072;&#1085;%202007\&#1055;&#1069;&#1054;\&#1088;&#1072;&#1089;&#1095;&#1077;&#1090;&#1099;\&#1088;&#1072;&#1089;&#1095;&#1077;&#1090;%20&#1079;&#1072;&#1090;&#1088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anak"/>
      <sheetName val="Natl Consult Reg."/>
      <sheetName val="Natl Consult Reg_"/>
      <sheetName val="NASE Oil-Revenue"/>
      <sheetName val="business plan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абл 1 (БП)"/>
      <sheetName val="табл 1 "/>
      <sheetName val="Скорректированная выручка (5)NO"/>
      <sheetName val="груз почта анализ"/>
      <sheetName val="Скорректированная выручка (4)ОК"/>
      <sheetName val="Скорректированная выручка (3)"/>
      <sheetName val="2005"/>
      <sheetName val="Пассажиры"/>
      <sheetName val="Груз Ил-96"/>
      <sheetName val="ВВЛ запр"/>
      <sheetName val="Скорректированная выручка (2)"/>
      <sheetName val="июль ОТ"/>
      <sheetName val="июльПР"/>
      <sheetName val="авг ОТ"/>
      <sheetName val="авгПР"/>
      <sheetName val="сентОТ"/>
      <sheetName val="сентПР"/>
      <sheetName val="октОТ"/>
      <sheetName val="октПР"/>
      <sheetName val="ноябОТ"/>
      <sheetName val="ноябПР"/>
      <sheetName val="декОТ"/>
      <sheetName val="декПР"/>
      <sheetName val="Скорректированная выручка (1)"/>
      <sheetName val="Отклонение от БП"/>
      <sheetName val="табл 1 (БП) (2)"/>
    </sheetNames>
    <sheetDataSet>
      <sheetData sheetId="0" refreshError="1">
        <row r="39">
          <cell r="BW39">
            <v>40.802250000000001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87">
          <cell r="F87">
            <v>28002.797839999999</v>
          </cell>
        </row>
        <row r="575">
          <cell r="F575">
            <v>63647.484750000011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>
        <row r="36">
          <cell r="N36">
            <v>16896.622378294018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0">
          <cell r="R130">
            <v>24.42</v>
          </cell>
        </row>
        <row r="569">
          <cell r="R569">
            <v>68.040000000000006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БП 07 к 10.04.07 (от 05.04.0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9">
          <cell r="R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Осн фин-эк покз-ли для ПЗ"/>
      <sheetName val="Нагруз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G5">
            <v>1.18</v>
          </cell>
        </row>
        <row r="63">
          <cell r="A63">
            <v>105</v>
          </cell>
        </row>
        <row r="64">
          <cell r="A64">
            <v>125</v>
          </cell>
        </row>
        <row r="65">
          <cell r="A65">
            <v>8.9999999999999993E-3</v>
          </cell>
        </row>
        <row r="66">
          <cell r="A66">
            <v>0.7</v>
          </cell>
        </row>
        <row r="67">
          <cell r="A67">
            <v>0.30000000000000004</v>
          </cell>
        </row>
        <row r="68">
          <cell r="A68">
            <v>140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6 (август)"/>
      <sheetName val="Т17 (август)"/>
      <sheetName val="Лист1"/>
      <sheetName val="Т1 (август)"/>
      <sheetName val="Т2 (август)"/>
      <sheetName val="Т4 (август)"/>
      <sheetName val="Т6 (август)"/>
      <sheetName val="Т6 (август) ремонт"/>
      <sheetName val="Т9 (август)"/>
      <sheetName val="Т9 (август) ремонт"/>
      <sheetName val="Т16 (8 месяцев)"/>
      <sheetName val="Т17 (8 месяцев)"/>
      <sheetName val="Лист2"/>
      <sheetName val="Т1 (8 месяцев)"/>
      <sheetName val="Т2 (8 месяцев)"/>
      <sheetName val="Т4 (8 месяцев)"/>
      <sheetName val="Т6 (8 месяцев)"/>
      <sheetName val="Т6 (8 месяцев) ремонт"/>
      <sheetName val="Т9 (8 месяцев)"/>
      <sheetName val="Т9 (8 месяцев) ремонт"/>
      <sheetName val="Т12 (август, 8 месяцев)"/>
      <sheetName val="Т15 (август, 8 месяцев)"/>
      <sheetName val="Проверк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243066.9365398979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569">
          <cell r="Q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7">
          <cell r="O17">
            <v>-219835240.52000001</v>
          </cell>
        </row>
        <row r="20">
          <cell r="O20">
            <v>-108691387.25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>
        <row r="9">
          <cell r="AN9">
            <v>204</v>
          </cell>
        </row>
      </sheetData>
      <sheetData sheetId="1"/>
      <sheetData sheetId="2">
        <row r="6">
          <cell r="L6">
            <v>115311.10936999999</v>
          </cell>
        </row>
        <row r="7">
          <cell r="L7">
            <v>34403.01614</v>
          </cell>
        </row>
        <row r="27">
          <cell r="L27">
            <v>38901.568220000001</v>
          </cell>
        </row>
        <row r="28">
          <cell r="L28">
            <v>11138.103060000001</v>
          </cell>
        </row>
      </sheetData>
      <sheetData sheetId="3"/>
      <sheetData sheetId="4"/>
      <sheetData sheetId="5"/>
      <sheetData sheetId="6"/>
      <sheetData sheetId="7">
        <row r="22">
          <cell r="K22">
            <v>20427.016119999997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7">
          <cell r="O17">
            <v>-294017933.38</v>
          </cell>
        </row>
        <row r="20">
          <cell r="O20">
            <v>-128906407.90000001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Master Input Sheet Start Here"/>
      <sheetName val="HBS initial"/>
      <sheetName val="Inputs Sheet"/>
      <sheetName val="Ввод данных Эл.2"/>
      <sheetName val="Ввод данных Эл. 1"/>
      <sheetName val="Ввод данных Эл.3"/>
      <sheetName val="Ввод данных Эл.4"/>
      <sheetName val="Ввод данных Эл. 5"/>
      <sheetName val="HIS initial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Опции"/>
      <sheetName val="Проект"/>
      <sheetName val="Анализ"/>
      <sheetName val="Cost Allocation"/>
      <sheetName val="Grouplist"/>
      <sheetName val="Инфо"/>
      <sheetName val="Поправки"/>
      <sheetName val="XLR_NoRangeSheet"/>
      <sheetName val="предприятия"/>
      <sheetName val="Классиф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>
        <row r="9">
          <cell r="AN9">
            <v>228</v>
          </cell>
        </row>
      </sheetData>
      <sheetData sheetId="1"/>
      <sheetData sheetId="2">
        <row r="6">
          <cell r="L6">
            <v>146811.85530000002</v>
          </cell>
        </row>
        <row r="7">
          <cell r="L7">
            <v>44184.748180000002</v>
          </cell>
        </row>
        <row r="27">
          <cell r="L27">
            <v>51171.668479999993</v>
          </cell>
        </row>
        <row r="28">
          <cell r="L28">
            <v>14253.818679999998</v>
          </cell>
        </row>
      </sheetData>
      <sheetData sheetId="3"/>
      <sheetData sheetId="4"/>
      <sheetData sheetId="5"/>
      <sheetData sheetId="6"/>
      <sheetData sheetId="7">
        <row r="4">
          <cell r="E4">
            <v>41572.358899999999</v>
          </cell>
        </row>
        <row r="22">
          <cell r="K22">
            <v>21502.91258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17">
          <cell r="O17">
            <v>-341885461.76999998</v>
          </cell>
        </row>
        <row r="20">
          <cell r="O20">
            <v>-160574325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 refreshError="1"/>
      <sheetData sheetId="1" refreshError="1"/>
      <sheetData sheetId="2">
        <row r="6">
          <cell r="L6">
            <v>180064.94696</v>
          </cell>
        </row>
        <row r="7">
          <cell r="L7">
            <v>54299.101370000004</v>
          </cell>
        </row>
        <row r="27">
          <cell r="L27">
            <v>80522.862889999989</v>
          </cell>
        </row>
        <row r="28">
          <cell r="L28">
            <v>19685.434580000001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2">
          <cell r="K22">
            <v>20856.2788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атурные группы"/>
      <sheetName val="статьи затрат"/>
      <sheetName val="Численность"/>
    </sheetNames>
    <sheetDataSet>
      <sheetData sheetId="0">
        <row r="1">
          <cell r="A1" t="str">
            <v>Номенклатурная группа</v>
          </cell>
        </row>
      </sheetData>
      <sheetData sheetId="1">
        <row r="1">
          <cell r="A1" t="str">
            <v>Номенклатурные группы \ Кор. Статьи затрат</v>
          </cell>
          <cell r="B1" t="str">
            <v>Расходы Мастер-лист</v>
          </cell>
        </row>
        <row r="2">
          <cell r="A2" t="str">
            <v>60030_Амортизация нематериальных активов</v>
          </cell>
          <cell r="B2" t="str">
            <v>Амортизация</v>
          </cell>
        </row>
        <row r="3">
          <cell r="A3" t="str">
            <v>60040_Амортизация спецодежды</v>
          </cell>
          <cell r="B3" t="str">
            <v>Материальные затраты, Сырье, материалы и ГСМ для совственных нужд</v>
          </cell>
        </row>
        <row r="4">
          <cell r="A4" t="str">
            <v>60100_ГСМ (дизель)</v>
          </cell>
          <cell r="B4" t="str">
            <v>Материальные затраты, Сырье, материалы и ГСМ для совственных нужд</v>
          </cell>
        </row>
        <row r="5">
          <cell r="A5" t="str">
            <v>60103_Амортизация производственного и хозяйственного инвентаря</v>
          </cell>
          <cell r="B5" t="str">
            <v>Амортизация</v>
          </cell>
        </row>
        <row r="6">
          <cell r="A6" t="str">
            <v>60140_ГСМ (масла)</v>
          </cell>
          <cell r="B6" t="str">
            <v>Материальные затраты, Сырье, материалы и ГСМ для совственных нужд</v>
          </cell>
        </row>
        <row r="7">
          <cell r="A7" t="str">
            <v>60201_Аренда каналов связи</v>
          </cell>
          <cell r="B7" t="str">
            <v>Прочие расходы</v>
          </cell>
        </row>
        <row r="8">
          <cell r="A8" t="str">
            <v>60203_Стационарные телефоны (межгород)</v>
          </cell>
          <cell r="B8" t="str">
            <v>Прочие расходы</v>
          </cell>
        </row>
        <row r="9">
          <cell r="A9" t="str">
            <v>60290_Медикаменты</v>
          </cell>
          <cell r="B9" t="str">
            <v>Материальные затраты, Сырье, материалы и ГСМ для совственных нужд</v>
          </cell>
        </row>
        <row r="10">
          <cell r="A10" t="str">
            <v>60302_Водоснабжение</v>
          </cell>
          <cell r="B10" t="str">
            <v xml:space="preserve">Материальные затраты, коммунальные услуги </v>
          </cell>
        </row>
        <row r="11">
          <cell r="A11" t="str">
            <v>60370_Оплата труда списочного состава</v>
          </cell>
          <cell r="B11" t="str">
            <v>Расходы на персонал, зарплата начисленная с НДФЛ</v>
          </cell>
        </row>
        <row r="12">
          <cell r="A12" t="str">
            <v>60430_Почтовые расходы</v>
          </cell>
          <cell r="B12" t="str">
            <v>Прочие расходы</v>
          </cell>
        </row>
        <row r="13">
          <cell r="A13" t="str">
            <v>60470_Прочие расходы</v>
          </cell>
          <cell r="B13" t="str">
            <v>Прочие расходы</v>
          </cell>
        </row>
        <row r="14">
          <cell r="A14" t="str">
            <v>60520_Спецодежда в производстве</v>
          </cell>
          <cell r="B14" t="str">
            <v>Материальные затраты, Сырье, материалы и ГСМ для совственных нужд</v>
          </cell>
        </row>
        <row r="15">
          <cell r="A15" t="str">
            <v>60600_Форменная одежда и обмундирование</v>
          </cell>
          <cell r="B15" t="str">
            <v>Прочие расходы</v>
          </cell>
        </row>
        <row r="16">
          <cell r="A16" t="str">
            <v>60901_Охрана труда</v>
          </cell>
          <cell r="B16" t="str">
            <v>Прочие расходы</v>
          </cell>
        </row>
        <row r="17">
          <cell r="A17" t="str">
            <v>61002_Программное обеспечение: приобретение и сопровождение программ</v>
          </cell>
          <cell r="B17" t="str">
            <v>Прочие расходы</v>
          </cell>
        </row>
        <row r="18">
          <cell r="A18" t="str">
            <v>61602_Ремонт и ТО прочего оборудования</v>
          </cell>
          <cell r="B18" t="str">
            <v>Материальные затраты, техобслуживание и ремонт</v>
          </cell>
        </row>
        <row r="19">
          <cell r="A19" t="str">
            <v>61803_Страховые взносы</v>
          </cell>
          <cell r="B19" t="str">
            <v>Расходы на персонал, Отчисления в соц. Фонды</v>
          </cell>
        </row>
        <row r="20">
          <cell r="A20" t="str">
            <v>80050_НДС</v>
          </cell>
          <cell r="B20" t="str">
            <v>Прочие налоги в себестоимости</v>
          </cell>
        </row>
        <row r="21">
          <cell r="A21" t="str">
            <v>80101_Аренда государственного имущества</v>
          </cell>
          <cell r="B21" t="str">
            <v>Материальные затраты, аренда</v>
          </cell>
        </row>
        <row r="22">
          <cell r="A22" t="str">
            <v>60570_Транспортные услуги</v>
          </cell>
          <cell r="B22" t="str">
            <v>Прочие расходы</v>
          </cell>
        </row>
        <row r="23">
          <cell r="A23" t="str">
            <v>60704_Материалы для собственных нужд: обслуживание пассажиров</v>
          </cell>
          <cell r="B23" t="str">
            <v>Материальные затраты, Сырье, материалы и ГСМ для совственных нужд</v>
          </cell>
        </row>
        <row r="24">
          <cell r="A24" t="str">
            <v>61701_Добровольное страхование имущества</v>
          </cell>
          <cell r="B24" t="str">
            <v>Прочие расходы</v>
          </cell>
        </row>
        <row r="25">
          <cell r="A25" t="str">
            <v>60390_Подготовка и переподготовка кадров</v>
          </cell>
          <cell r="B25" t="str">
            <v>Прочие расходы</v>
          </cell>
        </row>
        <row r="26">
          <cell r="A26" t="str">
            <v>60090_ГСМ (бензин)</v>
          </cell>
          <cell r="B26" t="str">
            <v>Материальные затраты, Сырье, материалы и ГСМ для совственных нужд</v>
          </cell>
        </row>
        <row r="27">
          <cell r="A27" t="str">
            <v>60110_ГСМ (жидкости)</v>
          </cell>
          <cell r="B27" t="str">
            <v>Материальные затраты, Сырье, материалы и ГСМ для совственных нужд</v>
          </cell>
        </row>
        <row r="28">
          <cell r="A28" t="str">
            <v>60180_Запчасти для ремонта и ТО автотранспорта</v>
          </cell>
          <cell r="B28" t="str">
            <v>Материальные затраты, Сырье, материалы и ГСМ для совственных нужд</v>
          </cell>
        </row>
        <row r="29">
          <cell r="A29" t="str">
            <v>60190_Информационно-консультационные услуги</v>
          </cell>
          <cell r="B29" t="str">
            <v>Прочие расходы</v>
          </cell>
        </row>
        <row r="30">
          <cell r="A30" t="str">
            <v>60490_Ремонт и ТО автотранспорта</v>
          </cell>
          <cell r="B30" t="str">
            <v>Материальные затраты, техобслуживание и ремонт</v>
          </cell>
        </row>
        <row r="31">
          <cell r="A31" t="str">
            <v>60510_Сертификация и лицензирование</v>
          </cell>
          <cell r="B31" t="str">
            <v>Прочие расходы</v>
          </cell>
        </row>
        <row r="32">
          <cell r="A32" t="str">
            <v>61704_Обязательное страхование транспорта</v>
          </cell>
          <cell r="B32" t="str">
            <v>Прочие расходы</v>
          </cell>
        </row>
        <row r="33">
          <cell r="A33" t="str">
            <v>61705_Страхование профессиональной ответственности</v>
          </cell>
          <cell r="B33" t="str">
            <v>Прочие расходы</v>
          </cell>
        </row>
        <row r="34">
          <cell r="A34" t="str">
            <v>60380_Охрана и охранная сигнализация</v>
          </cell>
          <cell r="B34" t="str">
            <v>Прочие расходы</v>
          </cell>
        </row>
        <row r="35">
          <cell r="A35" t="str">
            <v>80090_Транспортный налог</v>
          </cell>
          <cell r="B35" t="str">
            <v>Прочие налоги в себестоимости</v>
          </cell>
        </row>
        <row r="36">
          <cell r="A36" t="str">
            <v>80080_Прочие налоги и сборы</v>
          </cell>
          <cell r="B36" t="str">
            <v>Прочие налоги в себестоимости</v>
          </cell>
        </row>
        <row r="37">
          <cell r="A37" t="str">
            <v>80030_Налог на имущество</v>
          </cell>
          <cell r="B37" t="str">
            <v>Налог на имущество</v>
          </cell>
        </row>
        <row r="38">
          <cell r="A38" t="str">
            <v>61403_Реклама</v>
          </cell>
          <cell r="B38" t="str">
            <v>Прочие расходы</v>
          </cell>
        </row>
        <row r="39">
          <cell r="A39" t="str">
            <v>61301_Вывоз мусора</v>
          </cell>
          <cell r="B39" t="str">
            <v>Прочие расходы</v>
          </cell>
        </row>
        <row r="40">
          <cell r="A40" t="str">
            <v>60803_Материалы для текущего ремонта и ТО: прочее оборудование</v>
          </cell>
          <cell r="B40" t="str">
            <v>Материальные затраты, Сырье, материалы и ГСМ для совственных нужд</v>
          </cell>
        </row>
        <row r="41">
          <cell r="A41" t="str">
            <v>60705_Материалы для собственных нужд: прочее</v>
          </cell>
          <cell r="B41" t="str">
            <v>Материальные затраты, Сырье, материалы и ГСМ для совственных нужд</v>
          </cell>
        </row>
        <row r="42">
          <cell r="A42" t="str">
            <v>60603_Командировочные расходы</v>
          </cell>
          <cell r="B42" t="str">
            <v>Прочие расходы</v>
          </cell>
        </row>
        <row r="43">
          <cell r="A43" t="str">
            <v>60602_Командировочные расходы_проживание</v>
          </cell>
          <cell r="B43" t="str">
            <v>Прочие расходы</v>
          </cell>
        </row>
        <row r="44">
          <cell r="A44" t="str">
            <v>60410_Пожарная охрана и пожарная сигнализация</v>
          </cell>
          <cell r="B44" t="str">
            <v>Прочие расходы</v>
          </cell>
        </row>
        <row r="45">
          <cell r="A45" t="str">
            <v>60210_Канцтовары и бланки учетной документации</v>
          </cell>
          <cell r="B45" t="str">
            <v>Материальные затраты, Сырье, материалы и ГСМ для совственных нужд</v>
          </cell>
        </row>
        <row r="46">
          <cell r="A46" t="str">
            <v>60202_Интернет</v>
          </cell>
          <cell r="B46" t="str">
            <v>Прочие расходы</v>
          </cell>
        </row>
        <row r="47">
          <cell r="A47" t="str">
            <v>60070_Бланки билетов и прочей перевозочной документации</v>
          </cell>
          <cell r="B47" t="str">
            <v>Материальные затраты, Сырье, материалы и ГСМ для совственных нужд</v>
          </cell>
        </row>
        <row r="48">
          <cell r="A48" t="str">
            <v>60330_Облет средств посадки</v>
          </cell>
          <cell r="B48" t="str">
            <v>Прочие расходы</v>
          </cell>
        </row>
        <row r="49">
          <cell r="A49" t="str">
            <v>60480_Расходные материалы для оргтехники</v>
          </cell>
          <cell r="B49" t="str">
            <v>Материальные затраты, Сырье, материалы и ГСМ для совственных нужд</v>
          </cell>
        </row>
        <row r="50">
          <cell r="A50" t="str">
            <v>60620_Электроэнергия</v>
          </cell>
          <cell r="B50" t="str">
            <v xml:space="preserve">Материальные затраты, коммунальные услуги </v>
          </cell>
        </row>
        <row r="51">
          <cell r="A51" t="str">
            <v>61201_Медицинский осмотр работников</v>
          </cell>
          <cell r="B51" t="str">
            <v>Прочие расходы</v>
          </cell>
        </row>
        <row r="52">
          <cell r="A52" t="str">
            <v>60204_Услуги сотовой связи</v>
          </cell>
          <cell r="B52" t="str">
            <v>Прочие расходы</v>
          </cell>
        </row>
        <row r="53">
          <cell r="A53" t="str">
            <v>60903_Средства индивидуальной защиты</v>
          </cell>
          <cell r="B53" t="str">
            <v>Прочие расходы</v>
          </cell>
        </row>
        <row r="54">
          <cell r="A54" t="str">
            <v>80060_Плата за негативное воздействие на окружающую среду</v>
          </cell>
          <cell r="B54" t="str">
            <v>Прочие налоги в себестоимости</v>
          </cell>
        </row>
        <row r="55">
          <cell r="A55" t="str">
            <v>60500_Ремонт и ТО зданий и сооружений</v>
          </cell>
          <cell r="B55" t="str">
            <v>Материальные затраты, техобслуживание и ремонт</v>
          </cell>
        </row>
        <row r="56">
          <cell r="A56" t="str">
            <v>61604_Ремонт и ТО систем вентиляции и кондиционирования</v>
          </cell>
          <cell r="B56" t="str">
            <v>Материальные затраты, техобслуживание и ремонт</v>
          </cell>
        </row>
        <row r="57">
          <cell r="A57" t="str">
            <v>61603_Ремонт и ТО светосигнального оборудования</v>
          </cell>
          <cell r="B57" t="str">
            <v>Материальные затраты, техобслуживание и ремонт</v>
          </cell>
        </row>
        <row r="58">
          <cell r="A58" t="str">
            <v>60080_Водоотведение</v>
          </cell>
          <cell r="B58" t="str">
            <v xml:space="preserve">Материальные затраты, коммунальные услуги </v>
          </cell>
        </row>
        <row r="59">
          <cell r="A59" t="str">
            <v>60540_Тепловая энергия</v>
          </cell>
          <cell r="B59" t="str">
            <v xml:space="preserve">Материальные затраты, коммунальные услуги </v>
          </cell>
        </row>
        <row r="60">
          <cell r="A60" t="str">
            <v>60104_Амортизация прочих основных средств</v>
          </cell>
          <cell r="B60" t="str">
            <v>Амортизация</v>
          </cell>
        </row>
        <row r="61">
          <cell r="A61" t="str">
            <v>60460_Прочая аренда и лизинг</v>
          </cell>
          <cell r="B61" t="str">
            <v>Материальные затраты, аренда</v>
          </cell>
        </row>
        <row r="62">
          <cell r="A62" t="str">
            <v>60404_Единовременное списание стоимости МОС: прочее</v>
          </cell>
          <cell r="B62" t="str">
            <v>Прочие расходы</v>
          </cell>
        </row>
        <row r="63">
          <cell r="A63" t="str">
            <v>61101_Информационно-юридические и прочие профессиональные услуги</v>
          </cell>
          <cell r="B63" t="str">
            <v>Прочие расходы</v>
          </cell>
        </row>
        <row r="64">
          <cell r="A64" t="str">
            <v>60050_Аренда помещений</v>
          </cell>
          <cell r="B64" t="str">
            <v>Материальные затраты, аренда</v>
          </cell>
        </row>
        <row r="65">
          <cell r="A65" t="str">
            <v>60120_ГСМ (керосин)</v>
          </cell>
          <cell r="B65" t="str">
            <v>Материальные затраты, Сырье, материалы и ГСМ для совственных нужд</v>
          </cell>
        </row>
        <row r="66">
          <cell r="A66" t="str">
            <v>60402_Единовременное списание стоимости МОС: оборудование</v>
          </cell>
          <cell r="B66" t="str">
            <v>Прочие расходы</v>
          </cell>
        </row>
        <row r="67">
          <cell r="A67" t="str">
            <v>60220_Комиссионный сбор</v>
          </cell>
          <cell r="B67" t="str">
            <v>Прочие расходы</v>
          </cell>
        </row>
        <row r="68">
          <cell r="A68" t="str">
            <v>60440_Представительские расходы</v>
          </cell>
          <cell r="B68" t="str">
            <v>Прочие расходы</v>
          </cell>
        </row>
        <row r="69">
          <cell r="A69" t="str">
            <v>60580_Уборка помещений и территорий</v>
          </cell>
          <cell r="B69" t="str">
            <v>Прочие расходы</v>
          </cell>
        </row>
        <row r="70">
          <cell r="A70" t="str">
            <v>61401_Визитки</v>
          </cell>
          <cell r="B70" t="str">
            <v>Материальные затраты, Сырье, материалы и ГСМ для совственных нужд</v>
          </cell>
        </row>
        <row r="71">
          <cell r="A71" t="str">
            <v>61103_Прочие профессиональные услуги</v>
          </cell>
          <cell r="B71" t="str">
            <v>Прочие расходы</v>
          </cell>
        </row>
        <row r="72">
          <cell r="A72" t="str">
            <v>60150_ГСМ (ПОЖ) для ВС</v>
          </cell>
          <cell r="B72" t="str">
            <v>Материальные затраты, Сырье, материалы и ГСМ для совственных нужд</v>
          </cell>
        </row>
        <row r="73">
          <cell r="A73" t="str">
            <v>60060_Аудит</v>
          </cell>
          <cell r="B73" t="str">
            <v>Прочие расходы</v>
          </cell>
        </row>
        <row r="74">
          <cell r="A74" t="str">
            <v>60701_Материалы для собственных нужд: здания и сооружения</v>
          </cell>
          <cell r="B74" t="str">
            <v>Материальные затраты, Сырье, материалы и ГСМ для совственных нужд</v>
          </cell>
        </row>
        <row r="75">
          <cell r="A75" t="str">
            <v>60550_Техническое обслуживание ВС_материалы</v>
          </cell>
          <cell r="B75" t="str">
            <v>Материальные затраты, техобслуживание и ремонт</v>
          </cell>
        </row>
        <row r="76">
          <cell r="A76" t="str">
            <v>60200_Информационно-техническое обеспечение</v>
          </cell>
          <cell r="B76" t="str">
            <v>Прочие расходы</v>
          </cell>
        </row>
        <row r="77">
          <cell r="A77" t="str">
            <v>60310_Нотариальные услуги</v>
          </cell>
          <cell r="B77" t="str">
            <v>Прочие расходы</v>
          </cell>
        </row>
        <row r="78">
          <cell r="A78" t="str">
            <v>60300_Метеообеспечение</v>
          </cell>
          <cell r="B78" t="str">
            <v>Прочие расходы</v>
          </cell>
        </row>
        <row r="79">
          <cell r="A79" t="str">
            <v>60320_Обеспечение авиационной безопасности</v>
          </cell>
          <cell r="B79" t="str">
            <v>Прочие расходы</v>
          </cell>
        </row>
        <row r="80">
          <cell r="A80" t="str">
            <v>60801_Материалы для текущего ремонта и ТО: коммунальные сети</v>
          </cell>
          <cell r="B80" t="str">
            <v>Материальные затраты, Сырье, материалы и ГСМ для совственных нужд</v>
          </cell>
        </row>
        <row r="81">
          <cell r="A81" t="str">
            <v>60020_Амортизация зданий, сооружений и инженерных сетей</v>
          </cell>
          <cell r="B81" t="str">
            <v>Амортизация</v>
          </cell>
        </row>
        <row r="82">
          <cell r="A82" t="str">
            <v>60270_Материалы для орнитологического обеспечения полетов</v>
          </cell>
          <cell r="B82" t="str">
            <v>Материальные затраты, Сырье, материалы и ГСМ для совственных нужд</v>
          </cell>
        </row>
        <row r="83">
          <cell r="A83" t="str">
            <v>90402_Расходы на общегосударственные праздники</v>
          </cell>
          <cell r="B83" t="str">
            <v>Прочие расходы</v>
          </cell>
        </row>
        <row r="84">
          <cell r="A84" t="str">
            <v>61501_Ремонт и ТО коммунальных сетей</v>
          </cell>
          <cell r="B84" t="str">
            <v>Материальные затраты, техобслуживание и ремонт</v>
          </cell>
        </row>
        <row r="85">
          <cell r="A85" t="str">
            <v>61503_Ремонт и ТО тепловых сетей</v>
          </cell>
          <cell r="B85" t="str">
            <v>Материальные затраты, техобслуживание и ремонт</v>
          </cell>
        </row>
        <row r="86">
          <cell r="A86" t="str">
            <v>60707_Материалы для собственных нужд: сети электроснабжения</v>
          </cell>
          <cell r="B86" t="str">
            <v>Материальные затраты, Сырье, материалы и ГСМ для совственных нужд</v>
          </cell>
        </row>
        <row r="87">
          <cell r="A87" t="str">
            <v>60807_Материалы для текущего ремонта и ТО: тепловые сети</v>
          </cell>
          <cell r="B87" t="str">
            <v>Материальные затраты, Сырье, материалы и ГСМ для совственных нужд</v>
          </cell>
        </row>
        <row r="88">
          <cell r="A88" t="str">
            <v>60420_Поисково-спасательное обеспечение полетов ВС</v>
          </cell>
          <cell r="B88" t="str">
            <v>Материальные затраты, техобслуживание и ремонт</v>
          </cell>
        </row>
        <row r="89">
          <cell r="A89" t="str">
            <v>90404_Расходы на профессиональные праздники</v>
          </cell>
          <cell r="B89" t="str">
            <v>Прочие расходы</v>
          </cell>
        </row>
        <row r="90">
          <cell r="A90" t="str">
            <v>90040_Единовременные поошрения, пособия сотрудникам</v>
          </cell>
          <cell r="B90" t="str">
            <v>Прочие расходы</v>
          </cell>
        </row>
        <row r="91">
          <cell r="A91" t="str">
            <v>90301_Путевки для детей сотрудников в оздоровительные лагеря</v>
          </cell>
          <cell r="B91" t="str">
            <v>Прочие расходы</v>
          </cell>
        </row>
        <row r="92">
          <cell r="A92" t="str">
            <v>90201_Новогодние подарки сотрудникам, их детям</v>
          </cell>
          <cell r="B92" t="str">
            <v>Прочие расходы</v>
          </cell>
        </row>
        <row r="93">
          <cell r="A93" t="str">
            <v>90401_Расходы на культурно-оздоровительные, спортивные, просветительские мероприятия</v>
          </cell>
        </row>
        <row r="94">
          <cell r="A94" t="str">
            <v>60703_Материалы для собственных нужд: оборудование связи</v>
          </cell>
          <cell r="B94" t="str">
            <v>Материальные затраты, Сырье, материалы и ГСМ для совственных нужд</v>
          </cell>
        </row>
        <row r="95">
          <cell r="A95" t="str">
            <v>80040_Налог на прибыль</v>
          </cell>
          <cell r="B95" t="str">
            <v>Прочие налоги в себестоимости</v>
          </cell>
        </row>
        <row r="96">
          <cell r="A96" t="str">
            <v>90090_Услуги банка</v>
          </cell>
          <cell r="B96" t="str">
            <v>Прочие расходы</v>
          </cell>
        </row>
        <row r="97">
          <cell r="A97" t="str">
            <v>1321_Транзит Аэрофинанс арендная плата - отток</v>
          </cell>
          <cell r="B97" t="str">
            <v>Материальные затраты, аренда</v>
          </cell>
        </row>
        <row r="98">
          <cell r="A98" t="str">
            <v>60250_Компенсация за питание</v>
          </cell>
          <cell r="B98" t="str">
            <v>Расходы на персонал, зарплата начисленная с НДФЛ</v>
          </cell>
        </row>
        <row r="99">
          <cell r="A99" t="str">
            <v>90050_Прочие расходы</v>
          </cell>
          <cell r="B99" t="str">
            <v>Прочие расходы</v>
          </cell>
        </row>
        <row r="100">
          <cell r="A100" t="str">
            <v>80102_Аренда земельных участков</v>
          </cell>
          <cell r="B100" t="str">
            <v>Материальные затраты, аренда</v>
          </cell>
        </row>
        <row r="101">
          <cell r="A101" t="str">
            <v>61703_Обязательное страхование имущества</v>
          </cell>
          <cell r="B101" t="str">
            <v>Прочие расходы</v>
          </cell>
        </row>
        <row r="102">
          <cell r="A102" t="str">
            <v>61302_Мероприятия по ООС</v>
          </cell>
          <cell r="B102" t="str">
            <v>Прочие расходы</v>
          </cell>
        </row>
        <row r="103">
          <cell r="A103" t="str">
            <v>60590_Материалы для стирки</v>
          </cell>
          <cell r="B103" t="str">
            <v>Прочие расходы</v>
          </cell>
        </row>
        <row r="104">
          <cell r="A104" t="str">
            <v>60010_Амортизация автотранспортных средств</v>
          </cell>
          <cell r="B104" t="str">
            <v>Амортизация</v>
          </cell>
        </row>
        <row r="105">
          <cell r="A105" t="str">
            <v>61801_Обязательное страхование работников</v>
          </cell>
          <cell r="B105" t="str">
            <v>Прочие расходы</v>
          </cell>
        </row>
        <row r="106">
          <cell r="A106" t="str">
            <v>60630_Доставка персонала</v>
          </cell>
          <cell r="B106" t="str">
            <v>Прочие расходы</v>
          </cell>
        </row>
      </sheetData>
      <sheetData sheetId="2">
        <row r="1">
          <cell r="A1" t="str">
            <v>Доля участия по группам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_HK1033"/>
      <sheetName val="lists"/>
      <sheetName val="Prospective PER chart"/>
      <sheetName val="Valuation"/>
      <sheetName val="Stock Price vs Polyester Margin"/>
      <sheetName val="Stock Price vs Chips"/>
      <sheetName val="Stock Price vs PSF"/>
      <sheetName val="Sheet1"/>
      <sheetName val="Forex Exposure"/>
      <sheetName val="Yangzi Replacement"/>
      <sheetName val="Correlations"/>
      <sheetName val="WACC"/>
      <sheetName val="YZReplacement"/>
      <sheetName val="prices"/>
      <sheetName val="Peak"/>
      <sheetName val="Ratios"/>
      <sheetName val="simple"/>
      <sheetName val="Tables"/>
      <sheetName val="1YZMODEL"/>
      <sheetName val="Данные"/>
      <sheetName val="GEN_INFO"/>
      <sheetName val="CHART_IAS"/>
      <sheetName val="СМЕТА"/>
      <sheetName val="ASS"/>
      <sheetName val="Input_Assumptions"/>
      <sheetName val="DCF_Valuation_FCF"/>
      <sheetName val="MAIN_PARAMETERS"/>
      <sheetName val="Materials"/>
      <sheetName val="Modes"/>
      <sheetName val="Nodes"/>
      <sheetName val="Export Quota Correction"/>
      <sheetName val="1YZMODCK"/>
      <sheetName val="Natl Consult Reg."/>
      <sheetName val="Analysis"/>
    </sheetNames>
    <sheetDataSet>
      <sheetData sheetId="0" refreshError="1">
        <row r="3">
          <cell r="B3">
            <v>3184.3959999999997</v>
          </cell>
          <cell r="C3">
            <v>3917.9569999999994</v>
          </cell>
          <cell r="D3">
            <v>4096.9979999999996</v>
          </cell>
          <cell r="E3">
            <v>4306</v>
          </cell>
          <cell r="F3">
            <v>6217</v>
          </cell>
          <cell r="G3">
            <v>9302</v>
          </cell>
          <cell r="H3">
            <v>6999.2335999999996</v>
          </cell>
          <cell r="I3">
            <v>6254.4189130000004</v>
          </cell>
          <cell r="J3">
            <v>5634</v>
          </cell>
          <cell r="K3">
            <v>7075.5789999999997</v>
          </cell>
          <cell r="L3">
            <v>8750.9111911199998</v>
          </cell>
          <cell r="M3">
            <v>10644.906902533501</v>
          </cell>
          <cell r="N3">
            <v>13151.041225378949</v>
          </cell>
          <cell r="O3">
            <v>13402.408471291252</v>
          </cell>
          <cell r="P3" t="str">
            <v>Missing</v>
          </cell>
        </row>
        <row r="4">
          <cell r="B4">
            <v>-108.166</v>
          </cell>
          <cell r="C4">
            <v>-134.81700000000001</v>
          </cell>
          <cell r="D4">
            <v>-135.56899999999999</v>
          </cell>
          <cell r="E4">
            <v>-156.363</v>
          </cell>
          <cell r="F4">
            <v>-243.13399999999999</v>
          </cell>
          <cell r="G4">
            <v>-369.66899999999998</v>
          </cell>
          <cell r="H4">
            <v>-523.34799999999996</v>
          </cell>
          <cell r="I4">
            <v>-561.13199999999995</v>
          </cell>
          <cell r="J4">
            <v>-558.798</v>
          </cell>
          <cell r="K4">
            <v>-634.12099999999998</v>
          </cell>
          <cell r="L4">
            <v>-649.60975999999994</v>
          </cell>
          <cell r="M4">
            <v>-697.90975999999989</v>
          </cell>
          <cell r="N4">
            <v>-823.90975999999989</v>
          </cell>
          <cell r="O4">
            <v>-949.90975999999989</v>
          </cell>
          <cell r="P4" t="str">
            <v/>
          </cell>
        </row>
        <row r="5">
          <cell r="B5">
            <v>627.54</v>
          </cell>
          <cell r="C5">
            <v>657.28199999999993</v>
          </cell>
          <cell r="D5">
            <v>852.7059999999999</v>
          </cell>
          <cell r="E5">
            <v>834.8359999999999</v>
          </cell>
          <cell r="F5">
            <v>1154.269</v>
          </cell>
          <cell r="G5">
            <v>1358</v>
          </cell>
          <cell r="H5">
            <v>417</v>
          </cell>
          <cell r="I5">
            <v>163</v>
          </cell>
          <cell r="J5">
            <v>7.5750000000000002</v>
          </cell>
          <cell r="K5">
            <v>1192.6559999999999</v>
          </cell>
          <cell r="L5">
            <v>1323.5698046158388</v>
          </cell>
          <cell r="M5">
            <v>1510.1664140961793</v>
          </cell>
          <cell r="N5">
            <v>1790.8593324003859</v>
          </cell>
          <cell r="O5">
            <v>3393.2238029093769</v>
          </cell>
          <cell r="P5" t="str">
            <v>Missing</v>
          </cell>
        </row>
        <row r="6">
          <cell r="B6">
            <v>31.354999999999997</v>
          </cell>
          <cell r="C6">
            <v>-45</v>
          </cell>
          <cell r="D6">
            <v>-436.81200000000001</v>
          </cell>
          <cell r="E6">
            <v>-81.25</v>
          </cell>
          <cell r="F6">
            <v>-53.015999999999998</v>
          </cell>
          <cell r="G6">
            <v>-37.183999999999969</v>
          </cell>
          <cell r="H6">
            <v>5.4000000000002046E-2</v>
          </cell>
          <cell r="I6">
            <v>-0.19800000000003593</v>
          </cell>
          <cell r="J6">
            <v>-4.03</v>
          </cell>
          <cell r="K6">
            <v>-3.9569999999999999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>
            <v>-193.89500000000001</v>
          </cell>
          <cell r="C7">
            <v>-171.28199999999998</v>
          </cell>
          <cell r="D7">
            <v>-144.63200000000001</v>
          </cell>
          <cell r="E7">
            <v>-92.982999999999976</v>
          </cell>
          <cell r="F7">
            <v>46.578000000000003</v>
          </cell>
          <cell r="G7">
            <v>100</v>
          </cell>
          <cell r="H7">
            <v>-173.87700000000001</v>
          </cell>
          <cell r="I7">
            <v>-99.801999999999964</v>
          </cell>
          <cell r="J7">
            <v>-170.44399999999999</v>
          </cell>
          <cell r="K7">
            <v>-125.178</v>
          </cell>
          <cell r="L7">
            <v>-134</v>
          </cell>
          <cell r="M7">
            <v>-60</v>
          </cell>
          <cell r="N7">
            <v>-43</v>
          </cell>
          <cell r="O7">
            <v>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-184.64699999999999</v>
          </cell>
          <cell r="L8">
            <v>-110.88200000000001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465</v>
          </cell>
          <cell r="C9">
            <v>440.99999999999994</v>
          </cell>
          <cell r="D9">
            <v>271.26199999999989</v>
          </cell>
          <cell r="E9">
            <v>660.60299999999995</v>
          </cell>
          <cell r="F9">
            <v>1147.8309999999999</v>
          </cell>
          <cell r="G9">
            <v>1420.816</v>
          </cell>
          <cell r="H9">
            <v>243.17699999999996</v>
          </cell>
          <cell r="I9">
            <v>63</v>
          </cell>
          <cell r="J9">
            <v>-214.41399999999999</v>
          </cell>
          <cell r="K9">
            <v>878.8739999999998</v>
          </cell>
          <cell r="L9">
            <v>1078.6878046158388</v>
          </cell>
          <cell r="M9">
            <v>1450.1664140961793</v>
          </cell>
          <cell r="N9">
            <v>1747.8593324003859</v>
          </cell>
          <cell r="O9">
            <v>3397.2238029093769</v>
          </cell>
          <cell r="P9" t="e">
            <v>#VALUE!</v>
          </cell>
        </row>
        <row r="10">
          <cell r="B10">
            <v>465</v>
          </cell>
          <cell r="C10">
            <v>440.99999999999994</v>
          </cell>
          <cell r="D10">
            <v>271.26199999999989</v>
          </cell>
          <cell r="E10">
            <v>660.60299999999995</v>
          </cell>
          <cell r="F10">
            <v>1147.8309999999999</v>
          </cell>
          <cell r="G10">
            <v>1420.816</v>
          </cell>
          <cell r="H10">
            <v>243.17699999999996</v>
          </cell>
          <cell r="I10">
            <v>63</v>
          </cell>
          <cell r="J10">
            <v>-214.41399999999999</v>
          </cell>
          <cell r="K10">
            <v>1063.5209999999997</v>
          </cell>
          <cell r="L10">
            <v>1189.5698046158388</v>
          </cell>
          <cell r="M10">
            <v>1450.1664140961793</v>
          </cell>
          <cell r="N10">
            <v>1747.8593324003859</v>
          </cell>
          <cell r="O10">
            <v>3397.2238029093769</v>
          </cell>
          <cell r="P10" t="e">
            <v>#VALUE!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-65.715999999999994</v>
          </cell>
          <cell r="F11">
            <v>-169.80699999999999</v>
          </cell>
          <cell r="G11">
            <v>-207.905</v>
          </cell>
          <cell r="H11">
            <v>-25.231999999999999</v>
          </cell>
          <cell r="I11">
            <v>-15.5</v>
          </cell>
          <cell r="J11">
            <v>-1.111</v>
          </cell>
          <cell r="K11">
            <v>-129.21100000000001</v>
          </cell>
          <cell r="L11">
            <v>-167.80919568473652</v>
          </cell>
          <cell r="M11">
            <v>-204.57081090511249</v>
          </cell>
          <cell r="N11">
            <v>-246.56549586418777</v>
          </cell>
          <cell r="O11">
            <v>-479.23660445581709</v>
          </cell>
          <cell r="P11" t="str">
            <v>Missing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9.9478809511915625</v>
          </cell>
          <cell r="F12">
            <v>14.793728345026402</v>
          </cell>
          <cell r="G12">
            <v>14.632788482111689</v>
          </cell>
          <cell r="H12">
            <v>10.375981281124449</v>
          </cell>
          <cell r="I12">
            <v>24.603174603174601</v>
          </cell>
          <cell r="J12">
            <v>-0.51815646366375334</v>
          </cell>
          <cell r="K12">
            <v>14.701879905424445</v>
          </cell>
          <cell r="L12">
            <v>15.556789922594858</v>
          </cell>
          <cell r="M12">
            <v>14.106712782519645</v>
          </cell>
          <cell r="N12">
            <v>14.106712782519645</v>
          </cell>
          <cell r="O12">
            <v>14.106712782519645</v>
          </cell>
          <cell r="P12" t="e">
            <v>#VALUE!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#VALUE!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-2.2949999999999999</v>
          </cell>
          <cell r="I14">
            <v>-3.669</v>
          </cell>
          <cell r="J14">
            <v>-6.7169999999999996</v>
          </cell>
          <cell r="K14">
            <v>-15.176</v>
          </cell>
          <cell r="L14">
            <v>-7.3319999999999999</v>
          </cell>
          <cell r="M14">
            <v>-24.027107802710191</v>
          </cell>
          <cell r="N14">
            <v>-28.959438168847178</v>
          </cell>
          <cell r="O14">
            <v>-56.286962481688697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465</v>
          </cell>
          <cell r="C17">
            <v>440.99999999999994</v>
          </cell>
          <cell r="D17">
            <v>271.26199999999989</v>
          </cell>
          <cell r="E17">
            <v>594.88699999999994</v>
          </cell>
          <cell r="F17">
            <v>978.02399999999989</v>
          </cell>
          <cell r="G17">
            <v>1212.9110000000001</v>
          </cell>
          <cell r="H17">
            <v>215.65</v>
          </cell>
          <cell r="I17">
            <v>43.831000000000003</v>
          </cell>
          <cell r="J17">
            <v>-174.72499999999999</v>
          </cell>
          <cell r="K17">
            <v>771.56700000000012</v>
          </cell>
          <cell r="L17">
            <v>903.54660893110224</v>
          </cell>
          <cell r="M17">
            <v>1221.5684953883567</v>
          </cell>
          <cell r="N17">
            <v>1472.334398367351</v>
          </cell>
          <cell r="O17">
            <v>2861.7002359718713</v>
          </cell>
          <cell r="P17" t="e">
            <v>#VALUE!</v>
          </cell>
        </row>
        <row r="18">
          <cell r="B18">
            <v>465</v>
          </cell>
          <cell r="C18">
            <v>441</v>
          </cell>
          <cell r="D18">
            <v>269</v>
          </cell>
          <cell r="E18">
            <v>594.88699999999994</v>
          </cell>
          <cell r="F18">
            <v>978.024</v>
          </cell>
          <cell r="G18">
            <v>1212.9110000000001</v>
          </cell>
          <cell r="H18">
            <v>215.65</v>
          </cell>
          <cell r="I18">
            <v>43.831000000000003</v>
          </cell>
          <cell r="J18">
            <v>-174.72499999999999</v>
          </cell>
          <cell r="K18">
            <v>771.56700000000012</v>
          </cell>
          <cell r="L18">
            <v>903.54660893110224</v>
          </cell>
          <cell r="M18">
            <v>1221.5684953883567</v>
          </cell>
          <cell r="N18">
            <v>1472.334398367351</v>
          </cell>
          <cell r="O18">
            <v>2861.7002359718713</v>
          </cell>
          <cell r="P18" t="e">
            <v>#VALUE!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-290.90909090909088</v>
          </cell>
          <cell r="G19">
            <v>-287.49210284171431</v>
          </cell>
          <cell r="H19">
            <v>-240</v>
          </cell>
          <cell r="I19">
            <v>0</v>
          </cell>
          <cell r="J19">
            <v>0</v>
          </cell>
          <cell r="K19">
            <v>-440</v>
          </cell>
          <cell r="L19">
            <v>-287.49210284171431</v>
          </cell>
          <cell r="M19">
            <v>-388.68088489629531</v>
          </cell>
          <cell r="N19">
            <v>-468.47003584415711</v>
          </cell>
          <cell r="O19">
            <v>-910.54098417286787</v>
          </cell>
          <cell r="P19" t="str">
            <v>Missing</v>
          </cell>
        </row>
        <row r="20">
          <cell r="B20">
            <v>465</v>
          </cell>
          <cell r="C20">
            <v>440.99999999999994</v>
          </cell>
          <cell r="D20">
            <v>271.26199999999989</v>
          </cell>
          <cell r="E20">
            <v>594.88699999999994</v>
          </cell>
          <cell r="F20">
            <v>687.11490909090901</v>
          </cell>
          <cell r="G20">
            <v>925.41889715828574</v>
          </cell>
          <cell r="H20">
            <v>-24.35</v>
          </cell>
          <cell r="I20">
            <v>43.831000000000003</v>
          </cell>
          <cell r="J20">
            <v>-222.24199999999999</v>
          </cell>
          <cell r="K20">
            <v>294.48699999999974</v>
          </cell>
          <cell r="L20">
            <v>616.05450608938793</v>
          </cell>
          <cell r="M20">
            <v>832.88761049206141</v>
          </cell>
          <cell r="N20">
            <v>1003.8643625231939</v>
          </cell>
          <cell r="O20">
            <v>1951.1592517990034</v>
          </cell>
          <cell r="P20" t="e">
            <v>#VALUE!</v>
          </cell>
        </row>
        <row r="22">
          <cell r="B22" t="e">
            <v>#VALUE!</v>
          </cell>
          <cell r="C22">
            <v>0</v>
          </cell>
          <cell r="D22">
            <v>0</v>
          </cell>
          <cell r="E22">
            <v>0.22545454545454544</v>
          </cell>
          <cell r="F22">
            <v>0.2800355046528275</v>
          </cell>
          <cell r="G22">
            <v>0.28545454545454541</v>
          </cell>
          <cell r="H22">
            <v>4.9011363636363638E-2</v>
          </cell>
          <cell r="I22">
            <v>9.9615909090909095E-3</v>
          </cell>
          <cell r="J22">
            <v>-3.9710227272727265E-2</v>
          </cell>
          <cell r="K22">
            <v>0.17535613636363637</v>
          </cell>
          <cell r="L22">
            <v>0.20535150202979596</v>
          </cell>
          <cell r="M22">
            <v>0.27762920349735382</v>
          </cell>
          <cell r="N22">
            <v>0.33462145417439793</v>
          </cell>
          <cell r="O22">
            <v>0.65038641726633428</v>
          </cell>
          <cell r="P22" t="e">
            <v>#VALUE!</v>
          </cell>
        </row>
        <row r="23">
          <cell r="B23" t="e">
            <v>#VALUE!</v>
          </cell>
          <cell r="C23">
            <v>0</v>
          </cell>
          <cell r="D23">
            <v>0</v>
          </cell>
          <cell r="E23">
            <v>0.22545454545454544</v>
          </cell>
          <cell r="F23">
            <v>0.2800355046528275</v>
          </cell>
          <cell r="G23">
            <v>0.28545454545454541</v>
          </cell>
          <cell r="H23">
            <v>4.9011363636363638E-2</v>
          </cell>
          <cell r="I23">
            <v>9.9615909090909095E-3</v>
          </cell>
          <cell r="J23">
            <v>-3.9710227272727265E-2</v>
          </cell>
          <cell r="K23">
            <v>0.17535613636363637</v>
          </cell>
          <cell r="L23">
            <v>0.20535150202979596</v>
          </cell>
          <cell r="M23">
            <v>0.27762920349735382</v>
          </cell>
          <cell r="N23">
            <v>0.33462145417439793</v>
          </cell>
          <cell r="O23">
            <v>0.65038641726633428</v>
          </cell>
          <cell r="P23" t="e">
            <v>#VALUE!</v>
          </cell>
        </row>
        <row r="24">
          <cell r="B24" t="e">
            <v>#VALUE!</v>
          </cell>
          <cell r="C24">
            <v>0</v>
          </cell>
          <cell r="D24">
            <v>0</v>
          </cell>
          <cell r="E24">
            <v>0.22545454545454544</v>
          </cell>
          <cell r="F24">
            <v>0.2800355046528275</v>
          </cell>
          <cell r="G24">
            <v>0.28545454545454541</v>
          </cell>
          <cell r="H24">
            <v>4.9011363636363638E-2</v>
          </cell>
          <cell r="I24">
            <v>9.9615909090909095E-3</v>
          </cell>
          <cell r="J24">
            <v>-3.9710227272727265E-2</v>
          </cell>
          <cell r="K24">
            <v>0.17535613636363637</v>
          </cell>
          <cell r="L24">
            <v>0.20535150202979596</v>
          </cell>
          <cell r="M24">
            <v>0.27762920349735382</v>
          </cell>
          <cell r="N24">
            <v>0.33462145417439793</v>
          </cell>
          <cell r="O24">
            <v>0.65038641726633428</v>
          </cell>
          <cell r="P24" t="e">
            <v>#VALUE!</v>
          </cell>
        </row>
        <row r="25">
          <cell r="B25" t="e">
            <v>#VALUE!</v>
          </cell>
          <cell r="C25">
            <v>0</v>
          </cell>
          <cell r="D25">
            <v>0</v>
          </cell>
          <cell r="E25">
            <v>0.22545454545454544</v>
          </cell>
          <cell r="F25">
            <v>0.2800355046528275</v>
          </cell>
          <cell r="G25">
            <v>0.28545454545454541</v>
          </cell>
          <cell r="H25">
            <v>4.9011363636363638E-2</v>
          </cell>
          <cell r="I25">
            <v>9.9615909090909095E-3</v>
          </cell>
          <cell r="J25">
            <v>-3.9710227272727265E-2</v>
          </cell>
          <cell r="K25">
            <v>0.17535613636363637</v>
          </cell>
          <cell r="L25">
            <v>0.20535150202979596</v>
          </cell>
          <cell r="M25">
            <v>0.27762920349735382</v>
          </cell>
          <cell r="N25">
            <v>0.33462145417439793</v>
          </cell>
          <cell r="O25">
            <v>0.65038641726633428</v>
          </cell>
          <cell r="P25" t="e">
            <v>#VALUE!</v>
          </cell>
        </row>
        <row r="26">
          <cell r="B26" t="e">
            <v>#VALUE!</v>
          </cell>
          <cell r="C26">
            <v>0</v>
          </cell>
          <cell r="D26">
            <v>0</v>
          </cell>
          <cell r="E26">
            <v>0</v>
          </cell>
          <cell r="F26">
            <v>7.2727272727272724E-2</v>
          </cell>
          <cell r="G26">
            <v>9.9999999999999992E-2</v>
          </cell>
          <cell r="H26">
            <v>0.06</v>
          </cell>
          <cell r="I26">
            <v>0</v>
          </cell>
          <cell r="J26">
            <v>0</v>
          </cell>
          <cell r="K26">
            <v>9.9999999999999992E-2</v>
          </cell>
          <cell r="L26">
            <v>7.1873025710428584E-2</v>
          </cell>
          <cell r="M26">
            <v>9.717022122407383E-2</v>
          </cell>
          <cell r="N26">
            <v>0.11711750896103927</v>
          </cell>
          <cell r="O26">
            <v>0.22763524604321697</v>
          </cell>
          <cell r="P26" t="e">
            <v>#VALUE!</v>
          </cell>
        </row>
        <row r="27">
          <cell r="B27" t="e">
            <v>#VALUE!</v>
          </cell>
          <cell r="C27">
            <v>0</v>
          </cell>
          <cell r="D27">
            <v>0</v>
          </cell>
          <cell r="E27">
            <v>0</v>
          </cell>
          <cell r="F27">
            <v>7.2727272727272724E-2</v>
          </cell>
          <cell r="G27">
            <v>9.9999999999999992E-2</v>
          </cell>
          <cell r="H27">
            <v>0.06</v>
          </cell>
          <cell r="I27">
            <v>0</v>
          </cell>
          <cell r="J27">
            <v>0</v>
          </cell>
          <cell r="K27">
            <v>9.9999999999999992E-2</v>
          </cell>
          <cell r="L27">
            <v>7.1873025710428584E-2</v>
          </cell>
          <cell r="M27">
            <v>9.717022122407383E-2</v>
          </cell>
          <cell r="N27">
            <v>0.11711750896103927</v>
          </cell>
          <cell r="O27">
            <v>0.22763524604321697</v>
          </cell>
          <cell r="P27" t="e">
            <v>#VALUE!</v>
          </cell>
        </row>
        <row r="28">
          <cell r="B28">
            <v>3400</v>
          </cell>
          <cell r="C28">
            <v>3400</v>
          </cell>
          <cell r="D28">
            <v>3400</v>
          </cell>
          <cell r="E28">
            <v>3400</v>
          </cell>
          <cell r="F28">
            <v>3400</v>
          </cell>
          <cell r="G28">
            <v>4000</v>
          </cell>
          <cell r="H28">
            <v>4000</v>
          </cell>
          <cell r="I28">
            <v>4000</v>
          </cell>
          <cell r="J28">
            <v>4000</v>
          </cell>
          <cell r="K28">
            <v>4000</v>
          </cell>
          <cell r="L28">
            <v>4000</v>
          </cell>
          <cell r="M28">
            <v>4000</v>
          </cell>
          <cell r="N28">
            <v>4000</v>
          </cell>
          <cell r="O28">
            <v>4000</v>
          </cell>
          <cell r="P28" t="str">
            <v>Missing</v>
          </cell>
        </row>
        <row r="29">
          <cell r="B29">
            <v>3400</v>
          </cell>
          <cell r="C29">
            <v>3400</v>
          </cell>
          <cell r="D29">
            <v>3400</v>
          </cell>
          <cell r="E29">
            <v>3400</v>
          </cell>
          <cell r="F29">
            <v>3400</v>
          </cell>
          <cell r="G29">
            <v>4000</v>
          </cell>
          <cell r="H29">
            <v>4000</v>
          </cell>
          <cell r="I29">
            <v>4000</v>
          </cell>
          <cell r="J29">
            <v>4000</v>
          </cell>
          <cell r="K29">
            <v>4000</v>
          </cell>
          <cell r="L29">
            <v>4000</v>
          </cell>
          <cell r="M29">
            <v>4000</v>
          </cell>
          <cell r="N29">
            <v>4000</v>
          </cell>
          <cell r="O29">
            <v>4000</v>
          </cell>
          <cell r="P29" t="str">
            <v>Missing</v>
          </cell>
        </row>
        <row r="31">
          <cell r="E31">
            <v>0.22545454545454544</v>
          </cell>
          <cell r="F31">
            <v>0.2800355046528275</v>
          </cell>
          <cell r="G31">
            <v>0.28545454545454541</v>
          </cell>
          <cell r="H31">
            <v>4.9011363636363638E-2</v>
          </cell>
          <cell r="I31">
            <v>9.9615909090909095E-3</v>
          </cell>
          <cell r="J31">
            <v>-3.9710227272727265E-2</v>
          </cell>
          <cell r="K31">
            <v>0.17535613636363637</v>
          </cell>
          <cell r="L31">
            <v>0.20535150202979596</v>
          </cell>
          <cell r="M31">
            <v>0.27762920349735382</v>
          </cell>
          <cell r="N31">
            <v>0.33462145417439793</v>
          </cell>
          <cell r="O31">
            <v>0.65038641726633428</v>
          </cell>
          <cell r="P31" t="e">
            <v>#VALUE!</v>
          </cell>
        </row>
        <row r="32">
          <cell r="E32">
            <v>0.22545454545454544</v>
          </cell>
          <cell r="F32">
            <v>0.2800355046528275</v>
          </cell>
          <cell r="G32">
            <v>0.28545454545454541</v>
          </cell>
          <cell r="H32">
            <v>4.9011363636363638E-2</v>
          </cell>
          <cell r="I32">
            <v>9.9615909090909095E-3</v>
          </cell>
          <cell r="J32">
            <v>-3.9710227272727265E-2</v>
          </cell>
          <cell r="K32">
            <v>0.17535613636363637</v>
          </cell>
          <cell r="L32">
            <v>0.20535150202979596</v>
          </cell>
          <cell r="M32">
            <v>0.27762920349735382</v>
          </cell>
          <cell r="N32">
            <v>0.33462145417439793</v>
          </cell>
          <cell r="O32">
            <v>0.65038641726633428</v>
          </cell>
          <cell r="P32" t="e">
            <v>#VALUE!</v>
          </cell>
        </row>
        <row r="33">
          <cell r="E33">
            <v>0.22545454545454544</v>
          </cell>
          <cell r="F33">
            <v>0.2800355046528275</v>
          </cell>
          <cell r="G33">
            <v>0.28545454545454541</v>
          </cell>
          <cell r="H33">
            <v>4.9011363636363638E-2</v>
          </cell>
          <cell r="I33">
            <v>9.9615909090909095E-3</v>
          </cell>
          <cell r="J33">
            <v>-3.9710227272727265E-2</v>
          </cell>
          <cell r="K33">
            <v>0.17535613636363637</v>
          </cell>
          <cell r="L33">
            <v>0.20535150202979596</v>
          </cell>
          <cell r="M33">
            <v>0.27762920349735382</v>
          </cell>
          <cell r="N33">
            <v>0.33462145417439793</v>
          </cell>
          <cell r="O33">
            <v>0.65038641726633428</v>
          </cell>
          <cell r="P33" t="str">
            <v/>
          </cell>
        </row>
        <row r="34">
          <cell r="E34">
            <v>0.22545454545454544</v>
          </cell>
          <cell r="F34">
            <v>0.2800355046528275</v>
          </cell>
          <cell r="G34">
            <v>0.28545454545454541</v>
          </cell>
          <cell r="H34">
            <v>4.9011363636363638E-2</v>
          </cell>
          <cell r="I34">
            <v>9.9615909090909095E-3</v>
          </cell>
          <cell r="J34">
            <v>-3.9710227272727265E-2</v>
          </cell>
          <cell r="K34">
            <v>0.17535613636363637</v>
          </cell>
          <cell r="L34">
            <v>0.20535150202979596</v>
          </cell>
          <cell r="M34">
            <v>0.27762920349735382</v>
          </cell>
          <cell r="N34">
            <v>0.33462145417439793</v>
          </cell>
          <cell r="O34">
            <v>0.65038641726633428</v>
          </cell>
          <cell r="P34" t="e">
            <v>#VALUE!</v>
          </cell>
        </row>
        <row r="35">
          <cell r="E35">
            <v>0</v>
          </cell>
          <cell r="F35">
            <v>7.2727272727272724E-2</v>
          </cell>
          <cell r="G35">
            <v>9.9999999999999992E-2</v>
          </cell>
          <cell r="H35">
            <v>0.06</v>
          </cell>
          <cell r="I35">
            <v>0</v>
          </cell>
          <cell r="J35">
            <v>0</v>
          </cell>
          <cell r="K35">
            <v>9.9999999999999992E-2</v>
          </cell>
          <cell r="L35">
            <v>7.1873025710428584E-2</v>
          </cell>
          <cell r="M35">
            <v>9.717022122407383E-2</v>
          </cell>
          <cell r="N35">
            <v>0.11711750896103927</v>
          </cell>
          <cell r="O35">
            <v>0.22763524604321697</v>
          </cell>
          <cell r="P35" t="str">
            <v>Missing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 t="str">
            <v/>
          </cell>
        </row>
        <row r="37">
          <cell r="B37" t="str">
            <v>N/A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</row>
        <row r="39">
          <cell r="B39">
            <v>0</v>
          </cell>
          <cell r="C39">
            <v>1122.7819999999999</v>
          </cell>
          <cell r="D39">
            <v>1630.5780000000002</v>
          </cell>
          <cell r="E39">
            <v>2791.335</v>
          </cell>
          <cell r="F39">
            <v>7605.9320000000007</v>
          </cell>
          <cell r="G39">
            <v>9568.0489999999991</v>
          </cell>
          <cell r="H39">
            <v>9090.125</v>
          </cell>
          <cell r="I39">
            <v>7983.5179999999991</v>
          </cell>
          <cell r="J39">
            <v>8067.5950000000012</v>
          </cell>
          <cell r="K39">
            <v>8272.648000000001</v>
          </cell>
          <cell r="L39">
            <v>9112.6683869773897</v>
          </cell>
          <cell r="M39">
            <v>11556.156426328102</v>
          </cell>
          <cell r="N39">
            <v>14109.40735656675</v>
          </cell>
          <cell r="O39">
            <v>16435.429883774526</v>
          </cell>
          <cell r="P39" t="str">
            <v>Missing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Missing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 t="str">
            <v>Missing</v>
          </cell>
        </row>
        <row r="42">
          <cell r="B42">
            <v>0</v>
          </cell>
          <cell r="C42">
            <v>0</v>
          </cell>
          <cell r="D42">
            <v>641.87799999999993</v>
          </cell>
          <cell r="E42">
            <v>659.63699999999983</v>
          </cell>
          <cell r="F42">
            <v>483.40200000000004</v>
          </cell>
          <cell r="G42">
            <v>1084.306</v>
          </cell>
          <cell r="H42">
            <v>993.40000000000009</v>
          </cell>
          <cell r="I42">
            <v>1328.7270000000001</v>
          </cell>
          <cell r="J42">
            <v>637.53399999999988</v>
          </cell>
          <cell r="K42">
            <v>464.82799999999997</v>
          </cell>
          <cell r="L42">
            <v>875.091119112</v>
          </cell>
          <cell r="M42">
            <v>1064.4906902533501</v>
          </cell>
          <cell r="N42">
            <v>1315.1041225378949</v>
          </cell>
          <cell r="O42">
            <v>1340.2408471291253</v>
          </cell>
          <cell r="P42" t="str">
            <v>Missing</v>
          </cell>
        </row>
        <row r="43">
          <cell r="B43">
            <v>0</v>
          </cell>
          <cell r="C43">
            <v>1122.7819999999999</v>
          </cell>
          <cell r="D43">
            <v>2272.4560000000001</v>
          </cell>
          <cell r="E43">
            <v>3450.9719999999998</v>
          </cell>
          <cell r="F43">
            <v>8089.3340000000007</v>
          </cell>
          <cell r="G43">
            <v>10652.355</v>
          </cell>
          <cell r="H43">
            <v>10083.525</v>
          </cell>
          <cell r="I43">
            <v>9312.244999999999</v>
          </cell>
          <cell r="J43">
            <v>8705.1290000000008</v>
          </cell>
          <cell r="K43">
            <v>8737.4760000000006</v>
          </cell>
          <cell r="L43">
            <v>9987.7595060893891</v>
          </cell>
          <cell r="M43">
            <v>12620.647116581451</v>
          </cell>
          <cell r="N43">
            <v>15424.511479104645</v>
          </cell>
          <cell r="O43">
            <v>17775.67073090365</v>
          </cell>
          <cell r="P43" t="e">
            <v>#VALUE!</v>
          </cell>
        </row>
        <row r="44">
          <cell r="B44">
            <v>0</v>
          </cell>
          <cell r="C44">
            <v>0</v>
          </cell>
          <cell r="D44">
            <v>-1788.6629999999998</v>
          </cell>
          <cell r="E44">
            <v>-1996.7900000000002</v>
          </cell>
          <cell r="F44">
            <v>-840.90800000000036</v>
          </cell>
          <cell r="G44">
            <v>-992.404</v>
          </cell>
          <cell r="H44">
            <v>-1573.306</v>
          </cell>
          <cell r="I44">
            <v>-2258.4429999999993</v>
          </cell>
          <cell r="J44">
            <v>-1755.8379999999995</v>
          </cell>
          <cell r="K44">
            <v>-113.3469999999993</v>
          </cell>
          <cell r="L44">
            <v>164.01140998061283</v>
          </cell>
          <cell r="M44">
            <v>-245.8669037162972</v>
          </cell>
          <cell r="N44">
            <v>-391.50482329258352</v>
          </cell>
          <cell r="O44">
            <v>2409.4081600654681</v>
          </cell>
          <cell r="P44" t="str">
            <v>Missing</v>
          </cell>
        </row>
        <row r="45">
          <cell r="B45">
            <v>0</v>
          </cell>
          <cell r="C45">
            <v>-1122.7819999999999</v>
          </cell>
          <cell r="D45">
            <v>820.30199999999968</v>
          </cell>
          <cell r="E45">
            <v>1155.9980000000003</v>
          </cell>
          <cell r="F45">
            <v>-1364.4790000000003</v>
          </cell>
          <cell r="G45">
            <v>-1481.0399999999995</v>
          </cell>
          <cell r="H45">
            <v>-336.37000000000035</v>
          </cell>
          <cell r="I45">
            <v>1161.1830000000009</v>
          </cell>
          <cell r="J45">
            <v>1099.9859999999996</v>
          </cell>
          <cell r="K45">
            <v>-243.28500000000213</v>
          </cell>
          <cell r="L45">
            <v>-1204.0114099806128</v>
          </cell>
          <cell r="M45">
            <v>-2594.1330962837028</v>
          </cell>
          <cell r="N45">
            <v>-4248.4951767074162</v>
          </cell>
          <cell r="O45">
            <v>-7449.4081600654681</v>
          </cell>
          <cell r="P45" t="str">
            <v>Missing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 t="str">
            <v>Missing</v>
          </cell>
        </row>
        <row r="47">
          <cell r="B47">
            <v>0</v>
          </cell>
          <cell r="C47">
            <v>0</v>
          </cell>
          <cell r="D47">
            <v>1304.095</v>
          </cell>
          <cell r="E47">
            <v>2610.1799999999998</v>
          </cell>
          <cell r="F47">
            <v>5883.9470000000001</v>
          </cell>
          <cell r="G47">
            <v>8178.9110000000001</v>
          </cell>
          <cell r="H47">
            <v>8173.8489999999993</v>
          </cell>
          <cell r="I47">
            <v>8214.9850000000006</v>
          </cell>
          <cell r="J47">
            <v>8049.277000000001</v>
          </cell>
          <cell r="K47">
            <v>8380.8439999999991</v>
          </cell>
          <cell r="L47">
            <v>8947.7595060893891</v>
          </cell>
          <cell r="M47">
            <v>9780.647116581451</v>
          </cell>
          <cell r="N47">
            <v>10784.511479104645</v>
          </cell>
          <cell r="O47">
            <v>12735.67073090365</v>
          </cell>
          <cell r="P47" t="e">
            <v>#VALUE!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-43.287999999999997</v>
          </cell>
          <cell r="I48">
            <v>-40.122</v>
          </cell>
          <cell r="J48">
            <v>-49.139000000000003</v>
          </cell>
          <cell r="K48">
            <v>-49.139000000000003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 t="str">
            <v>Missing</v>
          </cell>
        </row>
        <row r="49">
          <cell r="B49">
            <v>0</v>
          </cell>
          <cell r="C49">
            <v>1304.095</v>
          </cell>
          <cell r="D49">
            <v>1304.095</v>
          </cell>
          <cell r="E49">
            <v>2610.1799999999998</v>
          </cell>
          <cell r="F49">
            <v>5883.9470000000001</v>
          </cell>
          <cell r="G49">
            <v>8178.9110000000001</v>
          </cell>
          <cell r="H49">
            <v>8130.5609999999997</v>
          </cell>
          <cell r="I49">
            <v>8174.8630000000003</v>
          </cell>
          <cell r="J49">
            <v>8000.1380000000008</v>
          </cell>
          <cell r="K49">
            <v>8331.7049999999999</v>
          </cell>
          <cell r="L49">
            <v>8947.7595060893891</v>
          </cell>
          <cell r="M49">
            <v>9780.647116581451</v>
          </cell>
          <cell r="N49">
            <v>10784.511479104645</v>
          </cell>
          <cell r="O49">
            <v>12735.67073090365</v>
          </cell>
          <cell r="P49" t="e">
            <v>#VALUE!</v>
          </cell>
        </row>
        <row r="51">
          <cell r="B51" t="str">
            <v>N/A</v>
          </cell>
          <cell r="C51" t="str">
            <v>N/A</v>
          </cell>
          <cell r="D51">
            <v>-2663.0769999999998</v>
          </cell>
          <cell r="E51">
            <v>-1664.7189999999998</v>
          </cell>
          <cell r="F51">
            <v>-1311.6460000000002</v>
          </cell>
          <cell r="G51">
            <v>-1636.384</v>
          </cell>
          <cell r="H51">
            <v>-2190</v>
          </cell>
          <cell r="I51">
            <v>-3150</v>
          </cell>
          <cell r="J51">
            <v>-5200</v>
          </cell>
          <cell r="K51">
            <v>-6750</v>
          </cell>
          <cell r="L51" t="str">
            <v>Missing</v>
          </cell>
          <cell r="M51" t="str">
            <v>Missing</v>
          </cell>
          <cell r="N51" t="str">
            <v>Missing</v>
          </cell>
          <cell r="O51" t="str">
            <v>Missing</v>
          </cell>
          <cell r="P51" t="str">
            <v>Missing</v>
          </cell>
        </row>
        <row r="52">
          <cell r="B52" t="str">
            <v>N/A</v>
          </cell>
          <cell r="C52" t="str">
            <v>N/A</v>
          </cell>
          <cell r="D52">
            <v>1304.095</v>
          </cell>
          <cell r="E52">
            <v>2610.2079999999996</v>
          </cell>
          <cell r="F52">
            <v>5883.9470000000001</v>
          </cell>
          <cell r="G52">
            <v>8178.9110000000001</v>
          </cell>
          <cell r="H52">
            <v>8208.2266207715966</v>
          </cell>
          <cell r="I52">
            <v>8263.0667105970133</v>
          </cell>
          <cell r="J52">
            <v>8283.9606104767354</v>
          </cell>
          <cell r="K52">
            <v>8565.8716828985234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B53" t="e">
            <v>#VALUE!</v>
          </cell>
          <cell r="C53" t="e">
            <v>#VALUE!</v>
          </cell>
          <cell r="D53">
            <v>137.15741567907244</v>
          </cell>
          <cell r="E53">
            <v>76.499267491326378</v>
          </cell>
          <cell r="F53">
            <v>14.291563129307594</v>
          </cell>
          <cell r="G53">
            <v>12.133693593193518</v>
          </cell>
          <cell r="H53">
            <v>19.16742888188076</v>
          </cell>
          <cell r="I53">
            <v>27.331777402978574</v>
          </cell>
          <cell r="J53">
            <v>21.195634341614191</v>
          </cell>
          <cell r="K53">
            <v>1.3232395276979552</v>
          </cell>
          <cell r="L53" t="e">
            <v>#VALUE!</v>
          </cell>
          <cell r="M53" t="e">
            <v>#VALUE!</v>
          </cell>
          <cell r="N53" t="e">
            <v>#VALUE!</v>
          </cell>
          <cell r="O53" t="e">
            <v>#VALUE!</v>
          </cell>
          <cell r="P53" t="e">
            <v>#VALUE!</v>
          </cell>
        </row>
        <row r="54">
          <cell r="B54" t="e">
            <v>#VALUE!</v>
          </cell>
          <cell r="C54">
            <v>0.38355735294117649</v>
          </cell>
          <cell r="D54">
            <v>0.38355735294117649</v>
          </cell>
          <cell r="E54">
            <v>0.76769999999999994</v>
          </cell>
          <cell r="F54">
            <v>1.7305726470588236</v>
          </cell>
          <cell r="G54">
            <v>2.0447277499999998</v>
          </cell>
          <cell r="H54">
            <v>2.03264025</v>
          </cell>
          <cell r="I54">
            <v>2.0437157500000001</v>
          </cell>
          <cell r="J54">
            <v>2.0000345000000004</v>
          </cell>
          <cell r="K54">
            <v>2.0829262499999999</v>
          </cell>
          <cell r="L54">
            <v>2.2369398765223472</v>
          </cell>
          <cell r="M54">
            <v>2.4451617791453626</v>
          </cell>
          <cell r="N54">
            <v>2.6961278697761615</v>
          </cell>
          <cell r="O54">
            <v>3.1839176827259124</v>
          </cell>
          <cell r="P54" t="e">
            <v>#VALUE!</v>
          </cell>
        </row>
        <row r="55">
          <cell r="B55" t="str">
            <v>N/A</v>
          </cell>
          <cell r="C55" t="str">
            <v>N/A</v>
          </cell>
          <cell r="D55">
            <v>3967.1719999999996</v>
          </cell>
          <cell r="E55">
            <v>4274.9269999999997</v>
          </cell>
          <cell r="F55">
            <v>7195.5930000000008</v>
          </cell>
          <cell r="G55">
            <v>9815.2950000000001</v>
          </cell>
          <cell r="H55">
            <v>10320.884000000002</v>
          </cell>
          <cell r="I55">
            <v>11300.05313254401</v>
          </cell>
          <cell r="J55">
            <v>13483.960610476735</v>
          </cell>
          <cell r="K55">
            <v>15315.871682898523</v>
          </cell>
          <cell r="L55" t="str">
            <v>Missing</v>
          </cell>
          <cell r="M55" t="str">
            <v>Missing</v>
          </cell>
          <cell r="N55" t="str">
            <v>Missing</v>
          </cell>
          <cell r="O55" t="str">
            <v>Missing</v>
          </cell>
          <cell r="P55" t="str">
            <v>Missing</v>
          </cell>
        </row>
        <row r="56">
          <cell r="B56" t="e">
            <v>#VALUE!</v>
          </cell>
          <cell r="C56" t="e">
            <v>#VALUE!</v>
          </cell>
          <cell r="D56" t="e">
            <v>#VALUE!</v>
          </cell>
          <cell r="E56">
            <v>20.257849365798688</v>
          </cell>
          <cell r="F56">
            <v>20.125835620355485</v>
          </cell>
          <cell r="G56">
            <v>15.966244678114395</v>
          </cell>
          <cell r="H56">
            <v>4.1417986997433811</v>
          </cell>
          <cell r="I56">
            <v>1.5077977332874353</v>
          </cell>
          <cell r="J56">
            <v>6.1128113295475739E-2</v>
          </cell>
          <cell r="K56">
            <v>8.2823815628561359</v>
          </cell>
          <cell r="L56" t="e">
            <v>#VALUE!</v>
          </cell>
          <cell r="M56" t="e">
            <v>#VALUE!</v>
          </cell>
          <cell r="N56" t="e">
            <v>#VALUE!</v>
          </cell>
          <cell r="O56" t="e">
            <v>#VALUE!</v>
          </cell>
          <cell r="P56" t="e">
            <v>#VALUE!</v>
          </cell>
        </row>
        <row r="58">
          <cell r="B58">
            <v>627.54</v>
          </cell>
          <cell r="C58">
            <v>657.28199999999993</v>
          </cell>
          <cell r="D58">
            <v>852.7059999999999</v>
          </cell>
          <cell r="E58">
            <v>834.8359999999999</v>
          </cell>
          <cell r="F58">
            <v>1154.269</v>
          </cell>
          <cell r="G58">
            <v>1358</v>
          </cell>
          <cell r="H58">
            <v>417</v>
          </cell>
          <cell r="I58">
            <v>163</v>
          </cell>
          <cell r="J58">
            <v>7.5750000000000002</v>
          </cell>
          <cell r="K58">
            <v>1192.6559999999999</v>
          </cell>
          <cell r="L58">
            <v>1323.5698046158388</v>
          </cell>
          <cell r="M58">
            <v>1510.1664140961793</v>
          </cell>
          <cell r="N58">
            <v>1790.8593324003859</v>
          </cell>
          <cell r="O58">
            <v>3393.2238029093769</v>
          </cell>
          <cell r="P58" t="str">
            <v>Missing</v>
          </cell>
        </row>
        <row r="59">
          <cell r="B59">
            <v>108.166</v>
          </cell>
          <cell r="C59">
            <v>134.81700000000001</v>
          </cell>
          <cell r="D59">
            <v>135.56899999999999</v>
          </cell>
          <cell r="E59">
            <v>156.363</v>
          </cell>
          <cell r="F59">
            <v>243.13399999999999</v>
          </cell>
          <cell r="G59">
            <v>369.66899999999998</v>
          </cell>
          <cell r="H59">
            <v>523.34799999999996</v>
          </cell>
          <cell r="I59">
            <v>561.13199999999995</v>
          </cell>
          <cell r="J59">
            <v>558.798</v>
          </cell>
          <cell r="K59">
            <v>634.12099999999998</v>
          </cell>
          <cell r="L59">
            <v>649.60975999999994</v>
          </cell>
          <cell r="M59">
            <v>697.90975999999989</v>
          </cell>
          <cell r="N59">
            <v>823.90975999999989</v>
          </cell>
          <cell r="O59">
            <v>949.90975999999989</v>
          </cell>
          <cell r="P59" t="e">
            <v>#VALUE!</v>
          </cell>
        </row>
        <row r="60">
          <cell r="B60">
            <v>0</v>
          </cell>
          <cell r="C60">
            <v>0</v>
          </cell>
          <cell r="D60">
            <v>-311</v>
          </cell>
          <cell r="E60">
            <v>-17.758999999999901</v>
          </cell>
          <cell r="F60">
            <v>176.23499999999979</v>
          </cell>
          <cell r="G60">
            <v>-600.904</v>
          </cell>
          <cell r="H60">
            <v>90.905999999999949</v>
          </cell>
          <cell r="I60">
            <v>-335.327</v>
          </cell>
          <cell r="J60">
            <v>691.19300000000021</v>
          </cell>
          <cell r="K60">
            <v>172.7059999999999</v>
          </cell>
          <cell r="L60">
            <v>-410.26311911200003</v>
          </cell>
          <cell r="M60">
            <v>-189.39957114135007</v>
          </cell>
          <cell r="N60">
            <v>-250.61343228454484</v>
          </cell>
          <cell r="O60">
            <v>-25.136724591230404</v>
          </cell>
        </row>
        <row r="61">
          <cell r="C61">
            <v>0</v>
          </cell>
          <cell r="D61">
            <v>5.2489999999999997</v>
          </cell>
          <cell r="E61">
            <v>22.626000000000001</v>
          </cell>
          <cell r="F61">
            <v>148.29499999999999</v>
          </cell>
          <cell r="G61">
            <v>330</v>
          </cell>
          <cell r="H61">
            <v>279.99299999999999</v>
          </cell>
          <cell r="I61">
            <v>232.78200000000001</v>
          </cell>
          <cell r="J61">
            <v>178.28399999999999</v>
          </cell>
          <cell r="K61">
            <v>60.756</v>
          </cell>
          <cell r="L61">
            <v>53</v>
          </cell>
          <cell r="M61">
            <v>53</v>
          </cell>
          <cell r="N61">
            <v>91</v>
          </cell>
          <cell r="O61">
            <v>228</v>
          </cell>
        </row>
        <row r="62">
          <cell r="B62">
            <v>735.7059999999999</v>
          </cell>
          <cell r="C62">
            <v>792.09899999999993</v>
          </cell>
          <cell r="D62">
            <v>682.52399999999989</v>
          </cell>
          <cell r="E62">
            <v>996.06599999999992</v>
          </cell>
          <cell r="F62">
            <v>1721.933</v>
          </cell>
          <cell r="G62">
            <v>1456.7649999999999</v>
          </cell>
          <cell r="H62">
            <v>1311.2469999999998</v>
          </cell>
          <cell r="I62">
            <v>621.58699999999999</v>
          </cell>
          <cell r="J62">
            <v>1435.8500000000004</v>
          </cell>
          <cell r="K62">
            <v>2060.239</v>
          </cell>
          <cell r="L62">
            <v>1615.916445503839</v>
          </cell>
          <cell r="M62">
            <v>2071.6766029548294</v>
          </cell>
          <cell r="N62">
            <v>2455.1556601158409</v>
          </cell>
          <cell r="O62">
            <v>4545.9968383181458</v>
          </cell>
          <cell r="P62" t="e">
            <v>#VALUE!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-327.512</v>
          </cell>
          <cell r="H64">
            <v>-444.56200000000001</v>
          </cell>
          <cell r="I64">
            <v>-314.36399999999998</v>
          </cell>
          <cell r="J64">
            <v>-334.55099999999999</v>
          </cell>
          <cell r="K64">
            <v>-188.934</v>
          </cell>
          <cell r="L64">
            <v>-256</v>
          </cell>
          <cell r="M64">
            <v>-203</v>
          </cell>
          <cell r="N64">
            <v>-224</v>
          </cell>
          <cell r="O64">
            <v>-224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-85</v>
          </cell>
          <cell r="G65">
            <v>-341</v>
          </cell>
          <cell r="H65">
            <v>-440</v>
          </cell>
          <cell r="I65">
            <v>-132</v>
          </cell>
          <cell r="J65">
            <v>0</v>
          </cell>
          <cell r="K65">
            <v>-399.99999999999994</v>
          </cell>
          <cell r="L65">
            <v>-287.49210284171431</v>
          </cell>
          <cell r="M65">
            <v>-388.68088489629531</v>
          </cell>
          <cell r="N65">
            <v>-468.47003584415711</v>
          </cell>
          <cell r="O65">
            <v>-910.54098417286787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-65.715999999999994</v>
          </cell>
          <cell r="F66">
            <v>-126.369</v>
          </cell>
          <cell r="G66">
            <v>-180.09200000000001</v>
          </cell>
          <cell r="H66">
            <v>-98.103999999999999</v>
          </cell>
          <cell r="I66">
            <v>-30.654</v>
          </cell>
          <cell r="J66">
            <v>0</v>
          </cell>
          <cell r="K66">
            <v>-7.5460000000000003</v>
          </cell>
          <cell r="L66">
            <v>-392.55803552322686</v>
          </cell>
          <cell r="M66">
            <v>-478.55491665173918</v>
          </cell>
          <cell r="N66">
            <v>-576.79357969212742</v>
          </cell>
          <cell r="O66">
            <v>-1121.0838549600944</v>
          </cell>
          <cell r="P66" t="str">
            <v/>
          </cell>
        </row>
        <row r="67">
          <cell r="B67">
            <v>0</v>
          </cell>
          <cell r="C67">
            <v>0</v>
          </cell>
          <cell r="D67">
            <v>-271.05500000000001</v>
          </cell>
          <cell r="E67">
            <v>-639.96500000000003</v>
          </cell>
          <cell r="F67">
            <v>-2458.4110000000001</v>
          </cell>
          <cell r="G67">
            <v>-2235</v>
          </cell>
          <cell r="H67">
            <v>-548.44200000000001</v>
          </cell>
          <cell r="I67">
            <v>-303.89099999999996</v>
          </cell>
          <cell r="J67">
            <v>-892.98300000000006</v>
          </cell>
          <cell r="K67">
            <v>-221.268</v>
          </cell>
          <cell r="L67">
            <v>-690</v>
          </cell>
          <cell r="M67">
            <v>-1800</v>
          </cell>
          <cell r="N67">
            <v>-1800</v>
          </cell>
          <cell r="O67">
            <v>-400</v>
          </cell>
          <cell r="P67" t="str">
            <v/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B69">
            <v>-1718.4359999999997</v>
          </cell>
          <cell r="C69">
            <v>-1000.2260000000003</v>
          </cell>
          <cell r="D69">
            <v>744.41300000000001</v>
          </cell>
          <cell r="E69">
            <v>-441.88099999999952</v>
          </cell>
          <cell r="F69">
            <v>-2200.77</v>
          </cell>
          <cell r="G69">
            <v>-602.3509999999992</v>
          </cell>
          <cell r="H69">
            <v>807.46599999999989</v>
          </cell>
          <cell r="I69">
            <v>605.38580276757034</v>
          </cell>
          <cell r="J69">
            <v>316.79501306421844</v>
          </cell>
          <cell r="K69">
            <v>399.99999999999994</v>
          </cell>
          <cell r="L69">
            <v>287.49210284171431</v>
          </cell>
          <cell r="M69">
            <v>388.68088489629531</v>
          </cell>
          <cell r="N69">
            <v>468.47003584415711</v>
          </cell>
          <cell r="O69">
            <v>910.54098417286787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2567.7150000000001</v>
          </cell>
          <cell r="G70">
            <v>1544.0529999999999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>
            <v>-982.72999999999979</v>
          </cell>
          <cell r="C71">
            <v>-208.12700000000041</v>
          </cell>
          <cell r="D71">
            <v>1155.8819999999998</v>
          </cell>
          <cell r="E71">
            <v>-151.49599999999964</v>
          </cell>
          <cell r="F71">
            <v>-580.90200000000004</v>
          </cell>
          <cell r="G71">
            <v>-685.13699999999926</v>
          </cell>
          <cell r="H71">
            <v>587.60499999999979</v>
          </cell>
          <cell r="I71">
            <v>446.06380276757039</v>
          </cell>
          <cell r="J71">
            <v>525.11101306421881</v>
          </cell>
          <cell r="K71">
            <v>1642.491</v>
          </cell>
          <cell r="L71">
            <v>277.35840998061212</v>
          </cell>
          <cell r="M71">
            <v>-409.8783136969098</v>
          </cell>
          <cell r="N71">
            <v>-145.63791957628655</v>
          </cell>
          <cell r="O71">
            <v>2800.9129833580514</v>
          </cell>
          <cell r="P71" t="e">
            <v>#VALUE!</v>
          </cell>
        </row>
        <row r="73">
          <cell r="B73">
            <v>12000</v>
          </cell>
          <cell r="C73">
            <v>12500</v>
          </cell>
          <cell r="D73">
            <v>13633</v>
          </cell>
          <cell r="E73">
            <v>13633</v>
          </cell>
          <cell r="F73">
            <v>17000</v>
          </cell>
          <cell r="G73">
            <v>18312</v>
          </cell>
          <cell r="H73">
            <v>18557</v>
          </cell>
          <cell r="I73">
            <v>18523</v>
          </cell>
          <cell r="J73">
            <v>18708.23</v>
          </cell>
          <cell r="K73">
            <v>18000</v>
          </cell>
          <cell r="L73">
            <v>18360</v>
          </cell>
          <cell r="M73">
            <v>18727.2</v>
          </cell>
          <cell r="N73">
            <v>19101.744000000002</v>
          </cell>
          <cell r="O73">
            <v>19483.778880000002</v>
          </cell>
          <cell r="P73" t="str">
            <v/>
          </cell>
        </row>
        <row r="74">
          <cell r="B74">
            <v>-50</v>
          </cell>
          <cell r="C74">
            <v>-60</v>
          </cell>
          <cell r="D74">
            <v>-72</v>
          </cell>
          <cell r="E74">
            <v>-86.399999999999991</v>
          </cell>
          <cell r="F74">
            <v>-119.23199999999999</v>
          </cell>
          <cell r="G74">
            <v>-149.04</v>
          </cell>
          <cell r="H74">
            <v>-150.53039999999999</v>
          </cell>
          <cell r="I74">
            <v>-152.03570399999998</v>
          </cell>
          <cell r="J74">
            <v>-167.2392744</v>
          </cell>
          <cell r="K74">
            <v>-183.96320184000001</v>
          </cell>
          <cell r="L74">
            <v>-211.557682116</v>
          </cell>
          <cell r="M74">
            <v>-243.29133443339998</v>
          </cell>
          <cell r="N74">
            <v>-267.62046787674001</v>
          </cell>
          <cell r="O74">
            <v>-294.38251466441403</v>
          </cell>
          <cell r="P74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F76">
            <v>5906.15</v>
          </cell>
          <cell r="G76">
            <v>8836.9</v>
          </cell>
          <cell r="H76">
            <v>6649.2719199999992</v>
          </cell>
          <cell r="I76">
            <v>5941.69796735</v>
          </cell>
          <cell r="J76">
            <v>5352.3</v>
          </cell>
          <cell r="K76">
            <v>6721.8000499999998</v>
          </cell>
          <cell r="L76">
            <v>8313.3656315640001</v>
          </cell>
          <cell r="M76">
            <v>10112.661557406826</v>
          </cell>
          <cell r="N76">
            <v>12493.48916411</v>
          </cell>
          <cell r="O76">
            <v>12732.288047726688</v>
          </cell>
          <cell r="P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P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P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F79">
            <v>310.85000000000036</v>
          </cell>
          <cell r="G79">
            <v>465.10000000000036</v>
          </cell>
          <cell r="H79">
            <v>349.96168000000034</v>
          </cell>
          <cell r="I79">
            <v>312.72094565000043</v>
          </cell>
          <cell r="J79">
            <v>281.69999999999982</v>
          </cell>
          <cell r="K79">
            <v>353.7789499999999</v>
          </cell>
          <cell r="L79">
            <v>437.54555955599972</v>
          </cell>
          <cell r="M79">
            <v>532.2453451266756</v>
          </cell>
          <cell r="N79">
            <v>657.55206126894882</v>
          </cell>
          <cell r="O79">
            <v>670.12042356456368</v>
          </cell>
          <cell r="P79" t="str">
            <v/>
          </cell>
        </row>
        <row r="80">
          <cell r="B80">
            <v>3184.3959999999997</v>
          </cell>
          <cell r="C80">
            <v>3917.9569999999994</v>
          </cell>
          <cell r="D80">
            <v>4096.9979999999996</v>
          </cell>
          <cell r="E80">
            <v>4306</v>
          </cell>
          <cell r="F80">
            <v>6217</v>
          </cell>
          <cell r="G80">
            <v>9302</v>
          </cell>
          <cell r="H80">
            <v>6999.2335999999996</v>
          </cell>
          <cell r="I80">
            <v>6254.4189130000004</v>
          </cell>
          <cell r="J80">
            <v>5634</v>
          </cell>
          <cell r="K80">
            <v>7075.5789999999997</v>
          </cell>
          <cell r="L80">
            <v>8750.9111911199998</v>
          </cell>
          <cell r="M80">
            <v>10644.906902533501</v>
          </cell>
          <cell r="N80">
            <v>13151.041225378949</v>
          </cell>
          <cell r="O80">
            <v>13402.408471291252</v>
          </cell>
          <cell r="P80" t="str">
            <v>Missing</v>
          </cell>
        </row>
        <row r="82">
          <cell r="B82" t="str">
            <v/>
          </cell>
          <cell r="C82" t="str">
            <v/>
          </cell>
          <cell r="D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</row>
        <row r="86">
          <cell r="B86">
            <v>627.54</v>
          </cell>
          <cell r="C86">
            <v>657.28199999999993</v>
          </cell>
          <cell r="D86">
            <v>852.7059999999999</v>
          </cell>
          <cell r="E86">
            <v>834.8359999999999</v>
          </cell>
          <cell r="F86">
            <v>1154.269</v>
          </cell>
          <cell r="G86">
            <v>1358</v>
          </cell>
          <cell r="H86">
            <v>417</v>
          </cell>
          <cell r="I86">
            <v>163</v>
          </cell>
          <cell r="J86">
            <v>7.5750000000000002</v>
          </cell>
          <cell r="K86">
            <v>1192.6559999999999</v>
          </cell>
          <cell r="L86">
            <v>1323.5698046158388</v>
          </cell>
          <cell r="M86">
            <v>1510.1664140961793</v>
          </cell>
          <cell r="N86">
            <v>1790.8593324003859</v>
          </cell>
          <cell r="O86">
            <v>3393.2238029093769</v>
          </cell>
          <cell r="P86" t="str">
            <v>Missing</v>
          </cell>
        </row>
        <row r="88">
          <cell r="B88" t="e">
            <v>#NAME?</v>
          </cell>
          <cell r="C88" t="e">
            <v>#NAME?</v>
          </cell>
          <cell r="D88" t="e">
            <v>#NAME?</v>
          </cell>
          <cell r="E88" t="e">
            <v>#NAME?</v>
          </cell>
          <cell r="F88" t="e">
            <v>#NAME?</v>
          </cell>
          <cell r="G88" t="e">
            <v>#NAME?</v>
          </cell>
          <cell r="H88" t="e">
            <v>#NAME?</v>
          </cell>
          <cell r="I88" t="e">
            <v>#NAME?</v>
          </cell>
          <cell r="J88" t="e">
            <v>#NAME?</v>
          </cell>
          <cell r="K88" t="e">
            <v>#NAME?</v>
          </cell>
          <cell r="L88" t="e">
            <v>#NAME?</v>
          </cell>
          <cell r="M88" t="e">
            <v>#NAME?</v>
          </cell>
          <cell r="N88" t="e">
            <v>#NAME?</v>
          </cell>
          <cell r="O88" t="e">
            <v>#NAME?</v>
          </cell>
          <cell r="P88" t="e">
            <v>#NAME?</v>
          </cell>
        </row>
        <row r="89">
          <cell r="B89" t="e">
            <v>#NAME?</v>
          </cell>
          <cell r="C89" t="e">
            <v>#NAME?</v>
          </cell>
          <cell r="D89" t="e">
            <v>#NAME?</v>
          </cell>
          <cell r="E89" t="e">
            <v>#NAME?</v>
          </cell>
          <cell r="F89" t="e">
            <v>#NAME?</v>
          </cell>
          <cell r="G89" t="e">
            <v>#NAME?</v>
          </cell>
          <cell r="H89" t="e">
            <v>#NAME?</v>
          </cell>
          <cell r="I89" t="e">
            <v>#NAME?</v>
          </cell>
          <cell r="J89" t="e">
            <v>#NAME?</v>
          </cell>
          <cell r="K89" t="e">
            <v>#NAME?</v>
          </cell>
          <cell r="L89" t="e">
            <v>#NAME?</v>
          </cell>
          <cell r="M89" t="e">
            <v>#NAME?</v>
          </cell>
          <cell r="N89" t="e">
            <v>#NAME?</v>
          </cell>
          <cell r="O89" t="e">
            <v>#NAME?</v>
          </cell>
          <cell r="P89" t="e">
            <v>#NAME?</v>
          </cell>
        </row>
        <row r="90">
          <cell r="B90" t="e">
            <v>#NAME?</v>
          </cell>
          <cell r="C90" t="e">
            <v>#NAME?</v>
          </cell>
          <cell r="D90" t="e">
            <v>#NAME?</v>
          </cell>
          <cell r="E90" t="e">
            <v>#NAME?</v>
          </cell>
          <cell r="F90" t="e">
            <v>#NAME?</v>
          </cell>
          <cell r="G90" t="e">
            <v>#NAME?</v>
          </cell>
          <cell r="H90" t="e">
            <v>#NAME?</v>
          </cell>
          <cell r="I90" t="e">
            <v>#NAME?</v>
          </cell>
          <cell r="J90" t="e">
            <v>#NAME?</v>
          </cell>
          <cell r="K90" t="e">
            <v>#NAME?</v>
          </cell>
          <cell r="L90" t="e">
            <v>#NAME?</v>
          </cell>
          <cell r="M90" t="e">
            <v>#NAME?</v>
          </cell>
          <cell r="N90" t="e">
            <v>#NAME?</v>
          </cell>
          <cell r="O90" t="e">
            <v>#NAME?</v>
          </cell>
          <cell r="P90" t="e">
            <v>#NAME?</v>
          </cell>
        </row>
        <row r="91">
          <cell r="B91" t="e">
            <v>#NAME?</v>
          </cell>
          <cell r="C91" t="e">
            <v>#NAME?</v>
          </cell>
          <cell r="D91" t="e">
            <v>#NAME?</v>
          </cell>
          <cell r="E91" t="e">
            <v>#NAME?</v>
          </cell>
          <cell r="F91" t="e">
            <v>#NAME?</v>
          </cell>
          <cell r="G91" t="e">
            <v>#NAME?</v>
          </cell>
          <cell r="H91" t="e">
            <v>#NAME?</v>
          </cell>
          <cell r="I91" t="e">
            <v>#NAME?</v>
          </cell>
          <cell r="J91" t="e">
            <v>#NAME?</v>
          </cell>
          <cell r="K91" t="e">
            <v>#NAME?</v>
          </cell>
          <cell r="L91" t="e">
            <v>#NAME?</v>
          </cell>
          <cell r="M91" t="e">
            <v>#NAME?</v>
          </cell>
          <cell r="N91" t="e">
            <v>#NAME?</v>
          </cell>
          <cell r="O91" t="e">
            <v>#NAME?</v>
          </cell>
          <cell r="P91" t="e">
            <v>#NAME?</v>
          </cell>
        </row>
        <row r="92">
          <cell r="B92" t="e">
            <v>#NAME?</v>
          </cell>
          <cell r="C92" t="e">
            <v>#NAME?</v>
          </cell>
          <cell r="D92" t="e">
            <v>#NAME?</v>
          </cell>
          <cell r="E92" t="e">
            <v>#NAME?</v>
          </cell>
          <cell r="F92" t="e">
            <v>#NAME?</v>
          </cell>
          <cell r="G92" t="e">
            <v>#NAME?</v>
          </cell>
          <cell r="H92" t="e">
            <v>#NAME?</v>
          </cell>
          <cell r="I92" t="e">
            <v>#NAME?</v>
          </cell>
          <cell r="J92" t="e">
            <v>#NAME?</v>
          </cell>
          <cell r="K92" t="e">
            <v>#NAME?</v>
          </cell>
          <cell r="L92" t="e">
            <v>#NAME?</v>
          </cell>
          <cell r="M92" t="e">
            <v>#NAME?</v>
          </cell>
          <cell r="N92" t="e">
            <v>#NAME?</v>
          </cell>
          <cell r="O92" t="e">
            <v>#NAME?</v>
          </cell>
          <cell r="P92" t="e">
            <v>#NAME?</v>
          </cell>
        </row>
        <row r="93">
          <cell r="B93" t="e">
            <v>#NAME?</v>
          </cell>
          <cell r="C93" t="e">
            <v>#NAME?</v>
          </cell>
          <cell r="D93" t="e">
            <v>#NAME?</v>
          </cell>
          <cell r="E93" t="e">
            <v>#NAME?</v>
          </cell>
          <cell r="F93" t="e">
            <v>#NAME?</v>
          </cell>
          <cell r="G93" t="e">
            <v>#NAME?</v>
          </cell>
          <cell r="H93" t="e">
            <v>#NAME?</v>
          </cell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  <cell r="M93" t="e">
            <v>#NAME?</v>
          </cell>
          <cell r="N93" t="e">
            <v>#NAME?</v>
          </cell>
          <cell r="O93" t="e">
            <v>#NAME?</v>
          </cell>
          <cell r="P93" t="e">
            <v>#NAME?</v>
          </cell>
        </row>
        <row r="94">
          <cell r="B94" t="e">
            <v>#NAME?</v>
          </cell>
          <cell r="C94" t="e">
            <v>#NAME?</v>
          </cell>
          <cell r="D94" t="e">
            <v>#NAME?</v>
          </cell>
          <cell r="E94" t="e">
            <v>#NAME?</v>
          </cell>
          <cell r="F94" t="e">
            <v>#NAME?</v>
          </cell>
          <cell r="G94" t="e">
            <v>#NAME?</v>
          </cell>
          <cell r="H94" t="e">
            <v>#NAME?</v>
          </cell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  <cell r="M94" t="e">
            <v>#NAME?</v>
          </cell>
          <cell r="N94" t="e">
            <v>#NAME?</v>
          </cell>
          <cell r="O94" t="e">
            <v>#NAME?</v>
          </cell>
          <cell r="P94" t="e">
            <v>#NAME?</v>
          </cell>
        </row>
        <row r="95">
          <cell r="B95" t="e">
            <v>#NAME?</v>
          </cell>
          <cell r="C95" t="e">
            <v>#NAME?</v>
          </cell>
          <cell r="D95" t="e">
            <v>#NAME?</v>
          </cell>
          <cell r="E95" t="e">
            <v>#NAME?</v>
          </cell>
          <cell r="F95" t="e">
            <v>#NAME?</v>
          </cell>
          <cell r="G95" t="e">
            <v>#NAME?</v>
          </cell>
          <cell r="H95" t="e">
            <v>#NAME?</v>
          </cell>
          <cell r="I95" t="e">
            <v>#NAME?</v>
          </cell>
          <cell r="J95" t="e">
            <v>#NAME?</v>
          </cell>
          <cell r="K95" t="e">
            <v>#NAME?</v>
          </cell>
          <cell r="L95" t="e">
            <v>#NAME?</v>
          </cell>
          <cell r="M95" t="e">
            <v>#NAME?</v>
          </cell>
          <cell r="N95" t="e">
            <v>#NAME?</v>
          </cell>
          <cell r="O95" t="e">
            <v>#NAME?</v>
          </cell>
          <cell r="P95" t="e">
            <v>#NAME?</v>
          </cell>
        </row>
        <row r="96">
          <cell r="B96" t="e">
            <v>#NAME?</v>
          </cell>
          <cell r="C96" t="e">
            <v>#NAME?</v>
          </cell>
          <cell r="D96" t="e">
            <v>#NAME?</v>
          </cell>
          <cell r="E96" t="e">
            <v>#NAME?</v>
          </cell>
          <cell r="F96" t="e">
            <v>#NAME?</v>
          </cell>
          <cell r="G96" t="e">
            <v>#NAME?</v>
          </cell>
          <cell r="H96" t="e">
            <v>#NAME?</v>
          </cell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  <cell r="M96" t="e">
            <v>#NAME?</v>
          </cell>
          <cell r="N96" t="e">
            <v>#NAME?</v>
          </cell>
          <cell r="O96" t="e">
            <v>#NAME?</v>
          </cell>
          <cell r="P96" t="e">
            <v>#NAME?</v>
          </cell>
        </row>
        <row r="98">
          <cell r="B98">
            <v>19.706719892877643</v>
          </cell>
          <cell r="C98">
            <v>16.776141238916097</v>
          </cell>
          <cell r="D98">
            <v>20.81294645494091</v>
          </cell>
          <cell r="E98">
            <v>19.38773803994426</v>
          </cell>
          <cell r="F98">
            <v>18.566334244812609</v>
          </cell>
          <cell r="G98">
            <v>14.599010965383789</v>
          </cell>
          <cell r="H98">
            <v>5.9577951506004885</v>
          </cell>
          <cell r="I98">
            <v>2.6061573787646291</v>
          </cell>
          <cell r="J98">
            <v>0.13445154419595315</v>
          </cell>
          <cell r="K98">
            <v>16.855949173912126</v>
          </cell>
          <cell r="L98">
            <v>15.124937000376981</v>
          </cell>
          <cell r="M98">
            <v>14.18675079005865</v>
          </cell>
          <cell r="N98">
            <v>13.617623895394503</v>
          </cell>
          <cell r="O98">
            <v>25.318015117789177</v>
          </cell>
          <cell r="P98" t="e">
            <v>#VALUE!</v>
          </cell>
        </row>
        <row r="99">
          <cell r="B99">
            <v>14.602455222277634</v>
          </cell>
          <cell r="C99">
            <v>11.2558662588691</v>
          </cell>
          <cell r="D99">
            <v>6.6209942011199399</v>
          </cell>
          <cell r="E99">
            <v>15.341453785415698</v>
          </cell>
          <cell r="F99">
            <v>18.462779475631333</v>
          </cell>
          <cell r="G99">
            <v>15.274306600731025</v>
          </cell>
          <cell r="H99">
            <v>3.474337533183633</v>
          </cell>
          <cell r="I99">
            <v>1.0072878212403167</v>
          </cell>
          <cell r="J99">
            <v>-3.805715299964501</v>
          </cell>
          <cell r="K99">
            <v>12.421230827894082</v>
          </cell>
          <cell r="L99">
            <v>12.326576982182596</v>
          </cell>
          <cell r="M99">
            <v>13.623100956862647</v>
          </cell>
          <cell r="N99">
            <v>13.2906535873932</v>
          </cell>
          <cell r="O99">
            <v>25.347860499748464</v>
          </cell>
          <cell r="P99" t="e">
            <v>#VALUE!</v>
          </cell>
        </row>
        <row r="100">
          <cell r="B100">
            <v>3.3982052141623043</v>
          </cell>
          <cell r="C100">
            <v>3.5747013696710686</v>
          </cell>
          <cell r="D100">
            <v>2.8755323856407977</v>
          </cell>
          <cell r="E100">
            <v>8.1045567469322357</v>
          </cell>
          <cell r="F100">
            <v>-23.643200652668639</v>
          </cell>
          <cell r="G100">
            <v>-13.208159999999999</v>
          </cell>
          <cell r="H100">
            <v>2.3985576010628198</v>
          </cell>
          <cell r="I100">
            <v>1.6312498747520092</v>
          </cell>
          <cell r="J100">
            <v>2.079862007462862E-2</v>
          </cell>
          <cell r="K100">
            <v>9.4960695968940225</v>
          </cell>
          <cell r="L100">
            <v>9.8773866016107377</v>
          </cell>
          <cell r="M100">
            <v>25.169440234936321</v>
          </cell>
          <cell r="N100">
            <v>41.647891451171766</v>
          </cell>
          <cell r="O100">
            <v>-848.30595072734423</v>
          </cell>
          <cell r="P100" t="e">
            <v>#VALUE!</v>
          </cell>
        </row>
        <row r="101">
          <cell r="B101" t="e">
            <v>#VALUE!</v>
          </cell>
          <cell r="C101" t="e">
            <v>#DIV/0!</v>
          </cell>
          <cell r="D101" t="e">
            <v>#DIV/0!</v>
          </cell>
          <cell r="E101" t="e">
            <v>#DIV/0!</v>
          </cell>
          <cell r="F101">
            <v>3.8504881889763785</v>
          </cell>
          <cell r="G101">
            <v>2.8545454545454545</v>
          </cell>
          <cell r="H101">
            <v>0.81685606060606064</v>
          </cell>
          <cell r="I101" t="e">
            <v>#DIV/0!</v>
          </cell>
          <cell r="J101" t="e">
            <v>#DIV/0!</v>
          </cell>
          <cell r="K101">
            <v>1.7535613636363638</v>
          </cell>
          <cell r="L101">
            <v>2.8571428571428572</v>
          </cell>
          <cell r="M101">
            <v>2.8571428571428572</v>
          </cell>
          <cell r="N101">
            <v>2.8571428571428572</v>
          </cell>
          <cell r="O101">
            <v>2.8571428571428577</v>
          </cell>
          <cell r="P101" t="e">
            <v>#VALUE!</v>
          </cell>
        </row>
        <row r="102">
          <cell r="B102" t="e">
            <v>#DIV/0!</v>
          </cell>
          <cell r="C102" t="e">
            <v>#DIV/0!</v>
          </cell>
          <cell r="D102" t="e">
            <v>#DIV/0!</v>
          </cell>
          <cell r="E102" t="e">
            <v>#DIV/0!</v>
          </cell>
          <cell r="F102">
            <v>3.3619574999999999</v>
          </cell>
          <cell r="G102">
            <v>4.2189367569091019</v>
          </cell>
          <cell r="H102">
            <v>0.89854166666666668</v>
          </cell>
          <cell r="I102" t="e">
            <v>#DIV/0!</v>
          </cell>
          <cell r="J102" t="e">
            <v>#DIV/0!</v>
          </cell>
          <cell r="K102">
            <v>1.7535613636363638</v>
          </cell>
          <cell r="L102">
            <v>3.1428571428571432</v>
          </cell>
          <cell r="M102">
            <v>3.1428571428571428</v>
          </cell>
          <cell r="N102">
            <v>3.1428571428571432</v>
          </cell>
          <cell r="O102">
            <v>3.1428571428571437</v>
          </cell>
          <cell r="P102" t="e">
            <v>#VALUE!</v>
          </cell>
        </row>
        <row r="103">
          <cell r="B103" t="e">
            <v>#NAME?</v>
          </cell>
          <cell r="C103">
            <v>117.08096496025051</v>
          </cell>
          <cell r="D103">
            <v>50.22952735566696</v>
          </cell>
          <cell r="E103">
            <v>29.172586778413212</v>
          </cell>
          <cell r="F103">
            <v>20.00413160621564</v>
          </cell>
          <cell r="G103">
            <v>14.491756852864224</v>
          </cell>
          <cell r="H103">
            <v>4.0220140162848166</v>
          </cell>
          <cell r="I103">
            <v>1.6807788502338401</v>
          </cell>
          <cell r="J103">
            <v>8.4085505468221952E-2</v>
          </cell>
          <cell r="K103">
            <v>13.675205051080383</v>
          </cell>
          <cell r="L103">
            <v>14.136749352876421</v>
          </cell>
          <cell r="M103">
            <v>13.359335218093987</v>
          </cell>
          <cell r="N103">
            <v>12.771254805282906</v>
          </cell>
          <cell r="O103">
            <v>20.440995061084209</v>
          </cell>
          <cell r="P103" t="e">
            <v>#VALUE!</v>
          </cell>
        </row>
        <row r="104">
          <cell r="B104" t="e">
            <v>#DIV/0!</v>
          </cell>
          <cell r="C104">
            <v>0</v>
          </cell>
          <cell r="D104">
            <v>137.15741567907244</v>
          </cell>
          <cell r="E104">
            <v>76.500088116528374</v>
          </cell>
          <cell r="F104">
            <v>14.291563129307594</v>
          </cell>
          <cell r="G104">
            <v>12.133693593193518</v>
          </cell>
          <cell r="H104">
            <v>19.350522061146826</v>
          </cell>
          <cell r="I104">
            <v>27.626677046453246</v>
          </cell>
          <cell r="J104">
            <v>21.947596403962024</v>
          </cell>
          <cell r="K104">
            <v>1.3604298279883804</v>
          </cell>
          <cell r="L104">
            <v>-1.8329885807614188</v>
          </cell>
          <cell r="M104">
            <v>2.5138101884840625</v>
          </cell>
          <cell r="N104">
            <v>3.6302508838822911</v>
          </cell>
          <cell r="O104">
            <v>-18.9185808189822</v>
          </cell>
          <cell r="P104" t="e">
            <v>#VALUE!</v>
          </cell>
        </row>
        <row r="105">
          <cell r="B105">
            <v>265.36633333333333</v>
          </cell>
          <cell r="C105">
            <v>313.43655999999999</v>
          </cell>
          <cell r="D105">
            <v>300.52064842661184</v>
          </cell>
          <cell r="E105">
            <v>315.85124330668231</v>
          </cell>
          <cell r="F105">
            <v>365.70588235294116</v>
          </cell>
          <cell r="G105">
            <v>507.97291393621668</v>
          </cell>
          <cell r="H105">
            <v>377.17484507194047</v>
          </cell>
          <cell r="I105">
            <v>337.65690833018414</v>
          </cell>
          <cell r="J105">
            <v>301.15088386234294</v>
          </cell>
          <cell r="K105">
            <v>393.08772222222223</v>
          </cell>
          <cell r="L105">
            <v>476.62914984313727</v>
          </cell>
          <cell r="M105">
            <v>568.41956632777453</v>
          </cell>
          <cell r="N105">
            <v>688.47332606797306</v>
          </cell>
          <cell r="O105">
            <v>687.87520910785713</v>
          </cell>
          <cell r="P105" t="e">
            <v>#VALUE!</v>
          </cell>
        </row>
        <row r="106">
          <cell r="B106">
            <v>52.294999999999995</v>
          </cell>
          <cell r="C106">
            <v>52.582559999999994</v>
          </cell>
          <cell r="D106">
            <v>62.547201643071951</v>
          </cell>
          <cell r="E106">
            <v>61.236411648206548</v>
          </cell>
          <cell r="F106">
            <v>67.89817647058824</v>
          </cell>
          <cell r="G106">
            <v>74.159021406727817</v>
          </cell>
          <cell r="H106">
            <v>22.471304628980977</v>
          </cell>
          <cell r="I106">
            <v>8.7998704313556129</v>
          </cell>
          <cell r="J106">
            <v>0.40490201371268153</v>
          </cell>
          <cell r="K106">
            <v>66.258666666666656</v>
          </cell>
          <cell r="L106">
            <v>72.089858639206909</v>
          </cell>
          <cell r="M106">
            <v>80.64026731685351</v>
          </cell>
          <cell r="N106">
            <v>93.753708164049613</v>
          </cell>
          <cell r="O106">
            <v>174.1563494334512</v>
          </cell>
          <cell r="P106" t="e">
            <v>#VALUE!</v>
          </cell>
        </row>
        <row r="107">
          <cell r="B107">
            <v>-1.5701564755137238</v>
          </cell>
          <cell r="C107">
            <v>-1.5314103753563404</v>
          </cell>
          <cell r="D107">
            <v>-1.7573843091941956</v>
          </cell>
          <cell r="E107">
            <v>-2.0065025545750115</v>
          </cell>
          <cell r="F107">
            <v>-1.9178381856200737</v>
          </cell>
          <cell r="G107">
            <v>-1.6022360782627394</v>
          </cell>
          <cell r="H107">
            <v>-2.1506697533284216</v>
          </cell>
          <cell r="I107">
            <v>-2.4308525878237726</v>
          </cell>
          <cell r="J107">
            <v>-2.9683932268370605</v>
          </cell>
          <cell r="K107">
            <v>-2.5999738232023133</v>
          </cell>
          <cell r="L107">
            <v>-2.4175503269954159</v>
          </cell>
          <cell r="M107">
            <v>-2.2855186678569854</v>
          </cell>
          <cell r="N107">
            <v>-2.0349755071886215</v>
          </cell>
          <cell r="O107">
            <v>-2.19648964807332</v>
          </cell>
          <cell r="P107" t="e">
            <v>#VALUE!</v>
          </cell>
        </row>
        <row r="109">
          <cell r="B109">
            <v>3184.3959999999997</v>
          </cell>
          <cell r="C109">
            <v>3917.9569999999994</v>
          </cell>
          <cell r="D109">
            <v>4096.9979999999996</v>
          </cell>
          <cell r="E109">
            <v>4306</v>
          </cell>
          <cell r="F109">
            <v>6217</v>
          </cell>
          <cell r="G109">
            <v>9302</v>
          </cell>
          <cell r="H109">
            <v>6999.2335999999996</v>
          </cell>
          <cell r="I109">
            <v>6254.4189130000004</v>
          </cell>
          <cell r="J109">
            <v>5634</v>
          </cell>
          <cell r="K109">
            <v>7075.5789999999997</v>
          </cell>
          <cell r="L109">
            <v>8750.9111911199998</v>
          </cell>
          <cell r="M109">
            <v>10644.906902533501</v>
          </cell>
          <cell r="N109">
            <v>13151.041225378949</v>
          </cell>
          <cell r="O109">
            <v>13402.408471291252</v>
          </cell>
          <cell r="P109" t="str">
            <v>Missing</v>
          </cell>
        </row>
        <row r="110">
          <cell r="B110">
            <v>627.54</v>
          </cell>
          <cell r="C110">
            <v>657.28199999999993</v>
          </cell>
          <cell r="D110">
            <v>852.7059999999999</v>
          </cell>
          <cell r="E110">
            <v>834.8359999999999</v>
          </cell>
          <cell r="F110">
            <v>1154.269</v>
          </cell>
          <cell r="G110">
            <v>1358</v>
          </cell>
          <cell r="H110">
            <v>417</v>
          </cell>
          <cell r="I110">
            <v>163</v>
          </cell>
          <cell r="J110">
            <v>7.5750000000000002</v>
          </cell>
          <cell r="K110">
            <v>1192.6559999999999</v>
          </cell>
          <cell r="L110">
            <v>1323.5698046158388</v>
          </cell>
          <cell r="M110">
            <v>1510.1664140961793</v>
          </cell>
          <cell r="N110">
            <v>1790.8593324003859</v>
          </cell>
          <cell r="O110">
            <v>3393.2238029093769</v>
          </cell>
          <cell r="P110" t="str">
            <v>Missing</v>
          </cell>
        </row>
        <row r="112">
          <cell r="B112">
            <v>735.7059999999999</v>
          </cell>
          <cell r="C112">
            <v>792.09899999999993</v>
          </cell>
          <cell r="D112">
            <v>988.27499999999986</v>
          </cell>
          <cell r="E112">
            <v>991.19899999999984</v>
          </cell>
          <cell r="F112">
            <v>1397.403</v>
          </cell>
          <cell r="G112">
            <v>1727.6689999999999</v>
          </cell>
          <cell r="H112">
            <v>940.34799999999996</v>
          </cell>
          <cell r="I112">
            <v>724.13199999999995</v>
          </cell>
          <cell r="J112">
            <v>566.37300000000005</v>
          </cell>
          <cell r="K112">
            <v>1826.777</v>
          </cell>
          <cell r="L112">
            <v>1973.1795646158389</v>
          </cell>
          <cell r="M112">
            <v>2208.0761740961793</v>
          </cell>
          <cell r="N112">
            <v>2614.7690924003859</v>
          </cell>
          <cell r="O112">
            <v>4343.1335629093765</v>
          </cell>
          <cell r="P112" t="e">
            <v>#VALUE!</v>
          </cell>
        </row>
        <row r="113">
          <cell r="B113">
            <v>-84.254000000000005</v>
          </cell>
          <cell r="C113">
            <v>-126.944</v>
          </cell>
          <cell r="D113">
            <v>-151.80000000000001</v>
          </cell>
          <cell r="E113">
            <v>-163.46</v>
          </cell>
          <cell r="F113">
            <v>-166.65</v>
          </cell>
          <cell r="G113">
            <v>-181.91800000000001</v>
          </cell>
          <cell r="H113">
            <v>-209.20569999999998</v>
          </cell>
          <cell r="I113">
            <v>-211.29775699999999</v>
          </cell>
          <cell r="J113">
            <v>-8.1039999999999992</v>
          </cell>
          <cell r="K113">
            <v>-18.786000000000001</v>
          </cell>
          <cell r="L113">
            <v>-18.786000000000001</v>
          </cell>
          <cell r="M113">
            <v>-20.664600000000004</v>
          </cell>
          <cell r="N113">
            <v>-22.731060000000006</v>
          </cell>
          <cell r="O113">
            <v>-25.004166000000009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 t="str">
            <v>Missing</v>
          </cell>
        </row>
        <row r="115">
          <cell r="B115">
            <v>651.45199999999988</v>
          </cell>
          <cell r="C115">
            <v>665.15499999999997</v>
          </cell>
          <cell r="D115">
            <v>836.47499999999991</v>
          </cell>
          <cell r="E115">
            <v>827.73899999999981</v>
          </cell>
          <cell r="F115">
            <v>1230.7529999999999</v>
          </cell>
          <cell r="G115">
            <v>1545.7509999999997</v>
          </cell>
          <cell r="H115">
            <v>731.14229999999998</v>
          </cell>
          <cell r="I115">
            <v>512.83424300000001</v>
          </cell>
          <cell r="J115">
            <v>558.26900000000001</v>
          </cell>
          <cell r="K115">
            <v>1807.991</v>
          </cell>
          <cell r="L115">
            <v>1954.3935646158388</v>
          </cell>
          <cell r="M115">
            <v>2187.4115740961793</v>
          </cell>
          <cell r="N115">
            <v>2592.0380324003859</v>
          </cell>
          <cell r="O115">
            <v>4318.1293969093767</v>
          </cell>
          <cell r="P115" t="e">
            <v>#VALUE!</v>
          </cell>
        </row>
        <row r="117">
          <cell r="B117">
            <v>0</v>
          </cell>
          <cell r="C117">
            <v>0</v>
          </cell>
          <cell r="D117">
            <v>-1788.6629999999998</v>
          </cell>
          <cell r="E117">
            <v>-1996.7900000000002</v>
          </cell>
          <cell r="F117">
            <v>-840.90800000000036</v>
          </cell>
          <cell r="G117">
            <v>-992.404</v>
          </cell>
          <cell r="H117">
            <v>-1573.306</v>
          </cell>
          <cell r="I117">
            <v>-2258.4429999999993</v>
          </cell>
          <cell r="J117">
            <v>-1755.8379999999995</v>
          </cell>
          <cell r="K117">
            <v>-113.3469999999993</v>
          </cell>
          <cell r="L117">
            <v>164.01140998061283</v>
          </cell>
          <cell r="M117">
            <v>-245.8669037162972</v>
          </cell>
          <cell r="N117">
            <v>-391.50482329258352</v>
          </cell>
          <cell r="O117">
            <v>2409.4081600654681</v>
          </cell>
          <cell r="P117" t="e">
            <v>#VALUE!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 t="str">
            <v/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 t="str">
            <v>Missing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>Missing</v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B128">
            <v>465</v>
          </cell>
          <cell r="C128">
            <v>496</v>
          </cell>
          <cell r="D128">
            <v>496</v>
          </cell>
          <cell r="E128">
            <v>497</v>
          </cell>
          <cell r="F128">
            <v>497</v>
          </cell>
          <cell r="G128">
            <v>557</v>
          </cell>
          <cell r="H128">
            <v>816.08315098468279</v>
          </cell>
          <cell r="I128">
            <v>875.92592592592587</v>
          </cell>
          <cell r="J128">
            <v>885</v>
          </cell>
          <cell r="K128">
            <v>944</v>
          </cell>
          <cell r="L128">
            <v>1002.7</v>
          </cell>
          <cell r="M128">
            <v>1102.7</v>
          </cell>
          <cell r="N128">
            <v>1202.7</v>
          </cell>
          <cell r="O128">
            <v>1302.7</v>
          </cell>
        </row>
        <row r="129">
          <cell r="P129" t="str">
            <v/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-85</v>
          </cell>
          <cell r="I130">
            <v>1196.4271972324298</v>
          </cell>
          <cell r="J130">
            <v>-247.75260308360669</v>
          </cell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B140" t="str">
            <v/>
          </cell>
          <cell r="C140" t="str">
            <v/>
          </cell>
          <cell r="P140" t="str">
            <v/>
          </cell>
        </row>
        <row r="142">
          <cell r="B142">
            <v>3184.3959999999997</v>
          </cell>
          <cell r="C142">
            <v>3917.9569999999994</v>
          </cell>
          <cell r="D142">
            <v>4096.9979999999996</v>
          </cell>
          <cell r="E142">
            <v>4306</v>
          </cell>
          <cell r="F142">
            <v>6217</v>
          </cell>
          <cell r="G142">
            <v>9302</v>
          </cell>
          <cell r="H142">
            <v>6999.2335999999996</v>
          </cell>
          <cell r="I142">
            <v>6254.4189130000004</v>
          </cell>
          <cell r="J142">
            <v>5634</v>
          </cell>
          <cell r="K142">
            <v>7075.5789999999997</v>
          </cell>
          <cell r="L142">
            <v>8750.9111911199998</v>
          </cell>
          <cell r="M142">
            <v>10644.906902533501</v>
          </cell>
          <cell r="N142">
            <v>13151.041225378949</v>
          </cell>
          <cell r="O142">
            <v>13402.408471291252</v>
          </cell>
          <cell r="P142" t="str">
            <v>Missing</v>
          </cell>
        </row>
        <row r="143">
          <cell r="B143">
            <v>-108.166</v>
          </cell>
          <cell r="C143">
            <v>-134.81700000000001</v>
          </cell>
          <cell r="D143">
            <v>-135.56899999999999</v>
          </cell>
          <cell r="E143">
            <v>-156.363</v>
          </cell>
          <cell r="F143">
            <v>-243.13399999999999</v>
          </cell>
          <cell r="G143">
            <v>-369.66899999999998</v>
          </cell>
          <cell r="H143">
            <v>-523.34799999999996</v>
          </cell>
          <cell r="I143">
            <v>-561.13199999999995</v>
          </cell>
          <cell r="J143">
            <v>-558.798</v>
          </cell>
          <cell r="K143">
            <v>-634.12099999999998</v>
          </cell>
          <cell r="L143">
            <v>-649.60975999999994</v>
          </cell>
          <cell r="M143">
            <v>-697.90975999999989</v>
          </cell>
          <cell r="N143">
            <v>-823.90975999999989</v>
          </cell>
          <cell r="O143">
            <v>-949.90975999999989</v>
          </cell>
          <cell r="P143" t="str">
            <v/>
          </cell>
        </row>
        <row r="144">
          <cell r="B144">
            <v>-2448.6899999999996</v>
          </cell>
          <cell r="C144">
            <v>-3125.8579999999993</v>
          </cell>
          <cell r="D144">
            <v>-3108.723</v>
          </cell>
          <cell r="E144">
            <v>-3314.8009999999999</v>
          </cell>
          <cell r="F144">
            <v>-4819.5969999999998</v>
          </cell>
          <cell r="G144">
            <v>-7574.3310000000001</v>
          </cell>
          <cell r="H144">
            <v>-6058.8855999999996</v>
          </cell>
          <cell r="I144">
            <v>-5530.2869130000008</v>
          </cell>
          <cell r="J144">
            <v>-5067.6270000000004</v>
          </cell>
          <cell r="K144">
            <v>-5248.8019999999997</v>
          </cell>
          <cell r="L144">
            <v>-6777.7316265041609</v>
          </cell>
          <cell r="M144">
            <v>-8436.8307284373223</v>
          </cell>
          <cell r="N144">
            <v>-10536.272132978564</v>
          </cell>
          <cell r="O144">
            <v>-9059.2749083818744</v>
          </cell>
          <cell r="P144" t="e">
            <v>#VALUE!</v>
          </cell>
        </row>
        <row r="145">
          <cell r="B145">
            <v>627.54</v>
          </cell>
          <cell r="C145">
            <v>657.28199999999993</v>
          </cell>
          <cell r="D145">
            <v>852.7059999999999</v>
          </cell>
          <cell r="E145">
            <v>834.8359999999999</v>
          </cell>
          <cell r="F145">
            <v>1154.269</v>
          </cell>
          <cell r="G145">
            <v>1358</v>
          </cell>
          <cell r="H145">
            <v>417</v>
          </cell>
          <cell r="I145">
            <v>163</v>
          </cell>
          <cell r="J145">
            <v>7.5750000000000002</v>
          </cell>
          <cell r="K145">
            <v>1192.6559999999999</v>
          </cell>
          <cell r="L145">
            <v>1323.5698046158388</v>
          </cell>
          <cell r="M145">
            <v>1510.1664140961793</v>
          </cell>
          <cell r="N145">
            <v>1790.8593324003859</v>
          </cell>
          <cell r="O145">
            <v>3393.2238029093769</v>
          </cell>
          <cell r="P145" t="str">
            <v>Missing</v>
          </cell>
        </row>
        <row r="146">
          <cell r="B146">
            <v>-193.89500000000001</v>
          </cell>
          <cell r="C146">
            <v>-171.28199999999998</v>
          </cell>
          <cell r="D146">
            <v>-144.63200000000001</v>
          </cell>
          <cell r="E146">
            <v>-92.982999999999976</v>
          </cell>
          <cell r="F146">
            <v>46.578000000000003</v>
          </cell>
          <cell r="G146">
            <v>100</v>
          </cell>
          <cell r="H146">
            <v>-173.87700000000001</v>
          </cell>
          <cell r="I146">
            <v>-99.801999999999964</v>
          </cell>
          <cell r="J146">
            <v>-170.44399999999999</v>
          </cell>
          <cell r="K146">
            <v>-125.178</v>
          </cell>
          <cell r="L146">
            <v>-134</v>
          </cell>
          <cell r="M146">
            <v>-60</v>
          </cell>
          <cell r="N146">
            <v>-43</v>
          </cell>
          <cell r="O146">
            <v>4</v>
          </cell>
          <cell r="P146">
            <v>0</v>
          </cell>
        </row>
        <row r="147">
          <cell r="B147">
            <v>31.354999999999997</v>
          </cell>
          <cell r="C147">
            <v>-45</v>
          </cell>
          <cell r="D147">
            <v>-436.81200000000001</v>
          </cell>
          <cell r="E147">
            <v>-81.25</v>
          </cell>
          <cell r="F147">
            <v>-53.015999999999998</v>
          </cell>
          <cell r="G147">
            <v>-37.183999999999969</v>
          </cell>
          <cell r="H147">
            <v>5.4000000000002046E-2</v>
          </cell>
          <cell r="I147">
            <v>-0.19800000000003593</v>
          </cell>
          <cell r="J147">
            <v>-4.03</v>
          </cell>
          <cell r="K147">
            <v>-188.60399999999998</v>
          </cell>
          <cell r="L147">
            <v>-110.88200000000001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B148">
            <v>465</v>
          </cell>
          <cell r="C148">
            <v>440.99999999999994</v>
          </cell>
          <cell r="D148">
            <v>271.26199999999989</v>
          </cell>
          <cell r="E148">
            <v>660.60299999999995</v>
          </cell>
          <cell r="F148">
            <v>1147.8309999999999</v>
          </cell>
          <cell r="G148">
            <v>1420.816</v>
          </cell>
          <cell r="H148">
            <v>243.17699999999996</v>
          </cell>
          <cell r="I148">
            <v>63</v>
          </cell>
          <cell r="J148">
            <v>-214.41399999999999</v>
          </cell>
          <cell r="K148">
            <v>878.8739999999998</v>
          </cell>
          <cell r="L148">
            <v>1078.6878046158388</v>
          </cell>
          <cell r="M148">
            <v>1450.1664140961793</v>
          </cell>
          <cell r="N148">
            <v>1747.8593324003859</v>
          </cell>
          <cell r="O148">
            <v>3397.2238029093769</v>
          </cell>
          <cell r="P148" t="e">
            <v>#VALUE!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-65.715999999999994</v>
          </cell>
          <cell r="F149">
            <v>-169.80699999999999</v>
          </cell>
          <cell r="G149">
            <v>-207.905</v>
          </cell>
          <cell r="H149">
            <v>-25.231999999999999</v>
          </cell>
          <cell r="I149">
            <v>-15.5</v>
          </cell>
          <cell r="J149">
            <v>-1.111</v>
          </cell>
          <cell r="K149">
            <v>-129.21100000000001</v>
          </cell>
          <cell r="L149">
            <v>-167.80919568473652</v>
          </cell>
          <cell r="M149">
            <v>-204.57081090511249</v>
          </cell>
          <cell r="N149">
            <v>-246.56549586418777</v>
          </cell>
          <cell r="O149">
            <v>-479.23660445581709</v>
          </cell>
          <cell r="P149" t="str">
            <v>Missing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-2.2949999999999999</v>
          </cell>
          <cell r="I150">
            <v>-3.669</v>
          </cell>
          <cell r="J150">
            <v>-6.7169999999999996</v>
          </cell>
          <cell r="K150">
            <v>-15.176</v>
          </cell>
          <cell r="L150">
            <v>-7.3319999999999999</v>
          </cell>
          <cell r="M150">
            <v>-24.027107802710191</v>
          </cell>
          <cell r="N150">
            <v>-28.959438168847178</v>
          </cell>
          <cell r="O150">
            <v>-56.286962481688697</v>
          </cell>
          <cell r="P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B153">
            <v>465</v>
          </cell>
          <cell r="C153">
            <v>440.99999999999994</v>
          </cell>
          <cell r="D153">
            <v>271.26199999999989</v>
          </cell>
          <cell r="E153">
            <v>594.88699999999994</v>
          </cell>
          <cell r="F153">
            <v>978.02399999999989</v>
          </cell>
          <cell r="G153">
            <v>1212.9110000000001</v>
          </cell>
          <cell r="H153">
            <v>215.65</v>
          </cell>
          <cell r="I153">
            <v>43.831000000000003</v>
          </cell>
          <cell r="J153">
            <v>-222.24199999999999</v>
          </cell>
          <cell r="K153">
            <v>734.48699999999974</v>
          </cell>
          <cell r="L153">
            <v>903.54660893110224</v>
          </cell>
          <cell r="M153">
            <v>1221.5684953883567</v>
          </cell>
          <cell r="N153">
            <v>1472.334398367351</v>
          </cell>
          <cell r="O153">
            <v>2861.7002359718713</v>
          </cell>
          <cell r="P153" t="e">
            <v>#VALUE!</v>
          </cell>
        </row>
        <row r="155">
          <cell r="B155">
            <v>627.54</v>
          </cell>
          <cell r="C155">
            <v>657.28199999999993</v>
          </cell>
          <cell r="D155">
            <v>852.7059999999999</v>
          </cell>
          <cell r="E155">
            <v>834.8359999999999</v>
          </cell>
          <cell r="F155">
            <v>1154.269</v>
          </cell>
          <cell r="G155">
            <v>1358</v>
          </cell>
          <cell r="H155">
            <v>417</v>
          </cell>
          <cell r="I155">
            <v>163</v>
          </cell>
          <cell r="J155">
            <v>7.5750000000000002</v>
          </cell>
          <cell r="K155">
            <v>1192.6559999999999</v>
          </cell>
          <cell r="L155">
            <v>1323.5698046158388</v>
          </cell>
          <cell r="M155">
            <v>1510.1664140961793</v>
          </cell>
          <cell r="N155">
            <v>1790.8593324003859</v>
          </cell>
          <cell r="O155">
            <v>3393.2238029093769</v>
          </cell>
          <cell r="P155" t="str">
            <v>Missing</v>
          </cell>
        </row>
        <row r="156">
          <cell r="B156">
            <v>108.166</v>
          </cell>
          <cell r="C156">
            <v>134.81700000000001</v>
          </cell>
          <cell r="D156">
            <v>135.56899999999999</v>
          </cell>
          <cell r="E156">
            <v>156.363</v>
          </cell>
          <cell r="F156">
            <v>243.13399999999999</v>
          </cell>
          <cell r="G156">
            <v>369.66899999999998</v>
          </cell>
          <cell r="H156">
            <v>523.34799999999996</v>
          </cell>
          <cell r="I156">
            <v>561.13199999999995</v>
          </cell>
          <cell r="J156">
            <v>558.798</v>
          </cell>
          <cell r="K156">
            <v>634.12099999999998</v>
          </cell>
          <cell r="L156">
            <v>649.60975999999994</v>
          </cell>
          <cell r="M156">
            <v>697.90975999999989</v>
          </cell>
          <cell r="N156">
            <v>823.90975999999989</v>
          </cell>
          <cell r="O156">
            <v>949.90975999999989</v>
          </cell>
          <cell r="P156" t="e">
            <v>#VALUE!</v>
          </cell>
        </row>
        <row r="157">
          <cell r="B157">
            <v>0</v>
          </cell>
          <cell r="C157">
            <v>0</v>
          </cell>
          <cell r="D157">
            <v>-641.87799999999993</v>
          </cell>
          <cell r="E157">
            <v>-17.758999999999901</v>
          </cell>
          <cell r="F157">
            <v>176.23499999999979</v>
          </cell>
          <cell r="G157">
            <v>-600.904</v>
          </cell>
          <cell r="H157">
            <v>90.905999999999949</v>
          </cell>
          <cell r="I157">
            <v>-335.327</v>
          </cell>
          <cell r="J157">
            <v>691.19300000000021</v>
          </cell>
          <cell r="K157">
            <v>172.7059999999999</v>
          </cell>
          <cell r="L157">
            <v>-410.26311911200003</v>
          </cell>
          <cell r="M157">
            <v>-189.39957114135007</v>
          </cell>
          <cell r="N157">
            <v>-250.61343228454484</v>
          </cell>
          <cell r="O157">
            <v>-25.136724591230404</v>
          </cell>
          <cell r="P157">
            <v>0</v>
          </cell>
        </row>
        <row r="158">
          <cell r="B158">
            <v>-5.6843418860808015E-14</v>
          </cell>
          <cell r="C158">
            <v>0</v>
          </cell>
          <cell r="D158">
            <v>336.12699999999995</v>
          </cell>
          <cell r="E158">
            <v>22.62599999999992</v>
          </cell>
          <cell r="F158">
            <v>148.29500000000019</v>
          </cell>
          <cell r="G158">
            <v>329.99999999999989</v>
          </cell>
          <cell r="H158">
            <v>279.99299999999994</v>
          </cell>
          <cell r="I158">
            <v>232.78200000000004</v>
          </cell>
          <cell r="J158">
            <v>178.28400000000011</v>
          </cell>
          <cell r="K158">
            <v>60.756000000000199</v>
          </cell>
          <cell r="L158">
            <v>53.000000000000227</v>
          </cell>
          <cell r="M158">
            <v>53.000000000000227</v>
          </cell>
          <cell r="N158">
            <v>90.999999999999886</v>
          </cell>
          <cell r="O158">
            <v>227.99999999999943</v>
          </cell>
          <cell r="P158" t="e">
            <v>#VALUE!</v>
          </cell>
        </row>
        <row r="159">
          <cell r="B159">
            <v>735.7059999999999</v>
          </cell>
          <cell r="C159">
            <v>792.09899999999993</v>
          </cell>
          <cell r="D159">
            <v>682.52399999999989</v>
          </cell>
          <cell r="E159">
            <v>996.06599999999992</v>
          </cell>
          <cell r="F159">
            <v>1721.933</v>
          </cell>
          <cell r="G159">
            <v>1456.7649999999999</v>
          </cell>
          <cell r="H159">
            <v>1311.2469999999998</v>
          </cell>
          <cell r="I159">
            <v>621.58699999999999</v>
          </cell>
          <cell r="J159">
            <v>1435.8500000000004</v>
          </cell>
          <cell r="K159">
            <v>2060.239</v>
          </cell>
          <cell r="L159">
            <v>1615.916445503839</v>
          </cell>
          <cell r="M159">
            <v>2071.6766029548294</v>
          </cell>
          <cell r="N159">
            <v>2455.1556601158409</v>
          </cell>
          <cell r="O159">
            <v>4545.9968383181458</v>
          </cell>
          <cell r="P159" t="e">
            <v>#VALUE!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-327.512</v>
          </cell>
          <cell r="H160">
            <v>-444.56200000000001</v>
          </cell>
          <cell r="I160">
            <v>-314.36399999999998</v>
          </cell>
          <cell r="J160">
            <v>-334.55099999999999</v>
          </cell>
          <cell r="K160">
            <v>-188.934</v>
          </cell>
          <cell r="L160">
            <v>-256</v>
          </cell>
          <cell r="M160">
            <v>-203</v>
          </cell>
          <cell r="N160">
            <v>-224</v>
          </cell>
          <cell r="O160">
            <v>-224</v>
          </cell>
          <cell r="P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-85</v>
          </cell>
          <cell r="G161">
            <v>-341</v>
          </cell>
          <cell r="H161">
            <v>-440</v>
          </cell>
          <cell r="I161">
            <v>-132</v>
          </cell>
          <cell r="J161">
            <v>0</v>
          </cell>
          <cell r="K161">
            <v>-399.99999999999994</v>
          </cell>
          <cell r="L161">
            <v>-287.49210284171431</v>
          </cell>
          <cell r="M161">
            <v>-388.68088489629531</v>
          </cell>
          <cell r="N161">
            <v>-468.47003584415711</v>
          </cell>
          <cell r="O161">
            <v>-910.54098417286787</v>
          </cell>
          <cell r="P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-65.715999999999994</v>
          </cell>
          <cell r="F162">
            <v>-126.369</v>
          </cell>
          <cell r="G162">
            <v>-180.09200000000001</v>
          </cell>
          <cell r="H162">
            <v>-98.103999999999999</v>
          </cell>
          <cell r="I162">
            <v>-30.654</v>
          </cell>
          <cell r="J162">
            <v>0</v>
          </cell>
          <cell r="K162">
            <v>-7.5460000000000003</v>
          </cell>
          <cell r="L162">
            <v>-392.55803552322686</v>
          </cell>
          <cell r="M162">
            <v>-478.55491665173918</v>
          </cell>
          <cell r="N162">
            <v>-576.79357969212742</v>
          </cell>
          <cell r="O162">
            <v>-1121.0838549600944</v>
          </cell>
          <cell r="P162" t="str">
            <v/>
          </cell>
        </row>
        <row r="163">
          <cell r="B163">
            <v>0</v>
          </cell>
          <cell r="C163">
            <v>0</v>
          </cell>
          <cell r="D163">
            <v>-271.05500000000001</v>
          </cell>
          <cell r="E163">
            <v>-639.96500000000003</v>
          </cell>
          <cell r="F163">
            <v>-2458.4110000000001</v>
          </cell>
          <cell r="G163">
            <v>-2235</v>
          </cell>
          <cell r="H163">
            <v>-548.44200000000001</v>
          </cell>
          <cell r="I163">
            <v>-303.89099999999996</v>
          </cell>
          <cell r="J163">
            <v>-892.98300000000006</v>
          </cell>
          <cell r="K163">
            <v>-221.268</v>
          </cell>
          <cell r="L163">
            <v>-690</v>
          </cell>
          <cell r="M163">
            <v>-1800</v>
          </cell>
          <cell r="N163">
            <v>-1800</v>
          </cell>
          <cell r="O163">
            <v>-400</v>
          </cell>
          <cell r="P163" t="str">
            <v/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B165" t="e">
            <v>#NAME?</v>
          </cell>
          <cell r="C165">
            <v>-792.09899999999993</v>
          </cell>
          <cell r="D165">
            <v>-2200.1319999999996</v>
          </cell>
          <cell r="E165">
            <v>-498.51200000000028</v>
          </cell>
          <cell r="F165">
            <v>-463.9860000000001</v>
          </cell>
          <cell r="G165">
            <v>-68.709999999999127</v>
          </cell>
          <cell r="H165">
            <v>-361.04099999999988</v>
          </cell>
          <cell r="I165">
            <v>-525.81499999999937</v>
          </cell>
          <cell r="J165">
            <v>294.28899999999942</v>
          </cell>
          <cell r="K165">
            <v>400.00000000000023</v>
          </cell>
          <cell r="L165">
            <v>287.49210284171431</v>
          </cell>
          <cell r="M165">
            <v>388.68088489629508</v>
          </cell>
          <cell r="N165">
            <v>468.47003584415734</v>
          </cell>
          <cell r="O165">
            <v>910.54098417286832</v>
          </cell>
          <cell r="P165" t="e">
            <v>#VALUE!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2567.7150000000001</v>
          </cell>
          <cell r="G166">
            <v>1544.0529999999999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B167" t="e">
            <v>#NAME?</v>
          </cell>
          <cell r="C167">
            <v>0</v>
          </cell>
          <cell r="D167">
            <v>1788.6629999999998</v>
          </cell>
          <cell r="E167">
            <v>208.12700000000041</v>
          </cell>
          <cell r="F167">
            <v>-1155.8819999999998</v>
          </cell>
          <cell r="G167">
            <v>151.49599999999964</v>
          </cell>
          <cell r="H167">
            <v>580.90200000000004</v>
          </cell>
          <cell r="I167">
            <v>685.13699999999926</v>
          </cell>
          <cell r="J167">
            <v>-502.60499999999979</v>
          </cell>
          <cell r="K167">
            <v>-1642.4910000000002</v>
          </cell>
          <cell r="L167">
            <v>-277.35840998061212</v>
          </cell>
          <cell r="M167">
            <v>409.87831369691003</v>
          </cell>
          <cell r="N167">
            <v>145.63791957628632</v>
          </cell>
          <cell r="O167">
            <v>-2800.9129833580519</v>
          </cell>
          <cell r="P167" t="e">
            <v>#VALUE!</v>
          </cell>
        </row>
        <row r="169">
          <cell r="B169">
            <v>0</v>
          </cell>
          <cell r="C169">
            <v>1122.7819999999999</v>
          </cell>
          <cell r="D169">
            <v>1630.5780000000002</v>
          </cell>
          <cell r="E169">
            <v>2791.335</v>
          </cell>
          <cell r="F169">
            <v>7605.9320000000007</v>
          </cell>
          <cell r="G169">
            <v>9568.0489999999991</v>
          </cell>
          <cell r="H169">
            <v>9090.125</v>
          </cell>
          <cell r="I169">
            <v>7983.5179999999991</v>
          </cell>
          <cell r="J169">
            <v>8067.5950000000012</v>
          </cell>
          <cell r="K169">
            <v>8272.648000000001</v>
          </cell>
          <cell r="L169">
            <v>9112.6683869773897</v>
          </cell>
          <cell r="M169">
            <v>11556.156426328102</v>
          </cell>
          <cell r="N169">
            <v>14109.40735656675</v>
          </cell>
          <cell r="O169">
            <v>16435.429883774526</v>
          </cell>
          <cell r="P169" t="str">
            <v>Missing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 t="str">
            <v>Missing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 t="str">
            <v>Missing</v>
          </cell>
        </row>
        <row r="172">
          <cell r="B172">
            <v>0</v>
          </cell>
          <cell r="C172">
            <v>0</v>
          </cell>
          <cell r="D172">
            <v>641.87799999999993</v>
          </cell>
          <cell r="E172">
            <v>659.63699999999983</v>
          </cell>
          <cell r="F172">
            <v>483.40200000000004</v>
          </cell>
          <cell r="G172">
            <v>1084.306</v>
          </cell>
          <cell r="H172">
            <v>993.40000000000009</v>
          </cell>
          <cell r="I172">
            <v>1328.7270000000001</v>
          </cell>
          <cell r="J172">
            <v>637.53399999999988</v>
          </cell>
          <cell r="K172">
            <v>464.82799999999997</v>
          </cell>
          <cell r="L172">
            <v>875.091119112</v>
          </cell>
          <cell r="M172">
            <v>1064.4906902533501</v>
          </cell>
          <cell r="N172">
            <v>1315.1041225378949</v>
          </cell>
          <cell r="O172">
            <v>1340.2408471291253</v>
          </cell>
          <cell r="P172" t="str">
            <v>Missing</v>
          </cell>
        </row>
        <row r="173">
          <cell r="B173">
            <v>0</v>
          </cell>
          <cell r="C173">
            <v>1122.7819999999999</v>
          </cell>
          <cell r="D173">
            <v>2272.4560000000001</v>
          </cell>
          <cell r="E173">
            <v>3450.9719999999998</v>
          </cell>
          <cell r="F173">
            <v>8089.3340000000007</v>
          </cell>
          <cell r="G173">
            <v>10652.355</v>
          </cell>
          <cell r="H173">
            <v>10083.525</v>
          </cell>
          <cell r="I173">
            <v>9312.244999999999</v>
          </cell>
          <cell r="J173">
            <v>8705.1290000000008</v>
          </cell>
          <cell r="K173">
            <v>8737.4760000000006</v>
          </cell>
          <cell r="L173">
            <v>9987.7595060893891</v>
          </cell>
          <cell r="M173">
            <v>12620.647116581451</v>
          </cell>
          <cell r="N173">
            <v>15424.511479104645</v>
          </cell>
          <cell r="O173">
            <v>17775.67073090365</v>
          </cell>
          <cell r="P173" t="e">
            <v>#VALUE!</v>
          </cell>
        </row>
        <row r="174">
          <cell r="B174">
            <v>0</v>
          </cell>
          <cell r="C174">
            <v>0</v>
          </cell>
          <cell r="D174">
            <v>-1788.6629999999998</v>
          </cell>
          <cell r="E174">
            <v>-1996.7900000000002</v>
          </cell>
          <cell r="F174">
            <v>-840.90800000000036</v>
          </cell>
          <cell r="G174">
            <v>-992.404</v>
          </cell>
          <cell r="H174">
            <v>-1573.306</v>
          </cell>
          <cell r="I174">
            <v>-2258.4429999999993</v>
          </cell>
          <cell r="J174">
            <v>-1755.8379999999995</v>
          </cell>
          <cell r="K174">
            <v>-113.3469999999993</v>
          </cell>
          <cell r="L174">
            <v>164.01140998061283</v>
          </cell>
          <cell r="M174">
            <v>-245.8669037162972</v>
          </cell>
          <cell r="N174">
            <v>-391.50482329258352</v>
          </cell>
          <cell r="O174">
            <v>2409.4081600654681</v>
          </cell>
          <cell r="P174" t="str">
            <v>Missing</v>
          </cell>
        </row>
        <row r="175">
          <cell r="B175">
            <v>0</v>
          </cell>
          <cell r="C175">
            <v>-1122.7819999999999</v>
          </cell>
          <cell r="D175">
            <v>820.30199999999968</v>
          </cell>
          <cell r="E175">
            <v>1155.9980000000003</v>
          </cell>
          <cell r="F175">
            <v>-1364.4790000000003</v>
          </cell>
          <cell r="G175">
            <v>-1481.0399999999995</v>
          </cell>
          <cell r="H175">
            <v>-336.37000000000035</v>
          </cell>
          <cell r="I175">
            <v>1161.1830000000009</v>
          </cell>
          <cell r="J175">
            <v>1099.9859999999996</v>
          </cell>
          <cell r="K175">
            <v>-243.28500000000213</v>
          </cell>
          <cell r="L175">
            <v>-1204.0114099806128</v>
          </cell>
          <cell r="M175">
            <v>-2594.1330962837028</v>
          </cell>
          <cell r="N175">
            <v>-4248.4951767074162</v>
          </cell>
          <cell r="O175">
            <v>-7449.4081600654681</v>
          </cell>
          <cell r="P175" t="str">
            <v>Missing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 t="str">
            <v>Missing</v>
          </cell>
        </row>
        <row r="177">
          <cell r="B177">
            <v>0</v>
          </cell>
          <cell r="C177">
            <v>0</v>
          </cell>
          <cell r="D177">
            <v>1304.095</v>
          </cell>
          <cell r="E177">
            <v>2610.1799999999998</v>
          </cell>
          <cell r="F177">
            <v>5883.9470000000001</v>
          </cell>
          <cell r="G177">
            <v>8178.9110000000001</v>
          </cell>
          <cell r="H177">
            <v>8173.8489999999993</v>
          </cell>
          <cell r="I177">
            <v>8214.9850000000006</v>
          </cell>
          <cell r="J177">
            <v>8049.277000000001</v>
          </cell>
          <cell r="K177">
            <v>8380.8439999999991</v>
          </cell>
          <cell r="L177">
            <v>8947.7595060893891</v>
          </cell>
          <cell r="M177">
            <v>9780.647116581451</v>
          </cell>
          <cell r="N177">
            <v>10784.511479104645</v>
          </cell>
          <cell r="O177">
            <v>12735.67073090365</v>
          </cell>
          <cell r="P177" t="e">
            <v>#VALUE!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-43.287999999999997</v>
          </cell>
          <cell r="I178">
            <v>-40.122</v>
          </cell>
          <cell r="J178">
            <v>-49.139000000000003</v>
          </cell>
          <cell r="K178">
            <v>-49.139000000000003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 t="str">
            <v>Missing</v>
          </cell>
        </row>
        <row r="179">
          <cell r="B179">
            <v>0</v>
          </cell>
          <cell r="C179">
            <v>1304.095</v>
          </cell>
          <cell r="D179">
            <v>1304.095</v>
          </cell>
          <cell r="E179">
            <v>2610.1799999999998</v>
          </cell>
          <cell r="F179">
            <v>5883.9470000000001</v>
          </cell>
          <cell r="G179">
            <v>8178.9110000000001</v>
          </cell>
          <cell r="H179">
            <v>8130.5609999999997</v>
          </cell>
          <cell r="I179">
            <v>8174.8630000000003</v>
          </cell>
          <cell r="J179">
            <v>8000.1380000000008</v>
          </cell>
          <cell r="K179">
            <v>8331.7049999999999</v>
          </cell>
          <cell r="L179">
            <v>8947.7595060893891</v>
          </cell>
          <cell r="M179">
            <v>9780.647116581451</v>
          </cell>
          <cell r="N179">
            <v>10784.511479104645</v>
          </cell>
          <cell r="O179">
            <v>12735.67073090365</v>
          </cell>
          <cell r="P179" t="e">
            <v>#VALUE!</v>
          </cell>
        </row>
        <row r="181">
          <cell r="B181">
            <v>3184.3959999999997</v>
          </cell>
          <cell r="C181">
            <v>3917.9569999999994</v>
          </cell>
          <cell r="D181">
            <v>4096.9979999999996</v>
          </cell>
          <cell r="E181">
            <v>4306</v>
          </cell>
          <cell r="F181">
            <v>6217</v>
          </cell>
          <cell r="G181">
            <v>9302</v>
          </cell>
          <cell r="H181">
            <v>6999.2335999999996</v>
          </cell>
          <cell r="I181">
            <v>6254.4189130000004</v>
          </cell>
          <cell r="J181">
            <v>5634</v>
          </cell>
          <cell r="K181">
            <v>7075.5789999999997</v>
          </cell>
          <cell r="L181">
            <v>8750.9111911199998</v>
          </cell>
          <cell r="M181">
            <v>10644.906902533501</v>
          </cell>
          <cell r="N181">
            <v>13151.041225378949</v>
          </cell>
          <cell r="O181">
            <v>13402.408471291252</v>
          </cell>
          <cell r="P181" t="str">
            <v>Missing</v>
          </cell>
        </row>
        <row r="182">
          <cell r="B182">
            <v>627.54</v>
          </cell>
          <cell r="C182">
            <v>657.28199999999993</v>
          </cell>
          <cell r="D182">
            <v>852.7059999999999</v>
          </cell>
          <cell r="E182">
            <v>834.8359999999999</v>
          </cell>
          <cell r="F182">
            <v>1154.269</v>
          </cell>
          <cell r="G182">
            <v>1358</v>
          </cell>
          <cell r="H182">
            <v>417</v>
          </cell>
          <cell r="I182">
            <v>163</v>
          </cell>
          <cell r="J182">
            <v>7.5750000000000002</v>
          </cell>
          <cell r="K182">
            <v>1192.6559999999999</v>
          </cell>
          <cell r="L182">
            <v>1323.5698046158388</v>
          </cell>
          <cell r="M182">
            <v>1510.1664140961793</v>
          </cell>
          <cell r="N182">
            <v>1790.8593324003859</v>
          </cell>
          <cell r="O182">
            <v>3393.2238029093769</v>
          </cell>
          <cell r="P182" t="str">
            <v>Missing</v>
          </cell>
        </row>
        <row r="184">
          <cell r="B184">
            <v>735.7059999999999</v>
          </cell>
          <cell r="C184">
            <v>792.09899999999993</v>
          </cell>
          <cell r="D184">
            <v>988.27499999999986</v>
          </cell>
          <cell r="E184">
            <v>991.19899999999984</v>
          </cell>
          <cell r="F184">
            <v>1397.403</v>
          </cell>
          <cell r="G184">
            <v>1727.6689999999999</v>
          </cell>
          <cell r="H184">
            <v>940.34799999999996</v>
          </cell>
          <cell r="I184">
            <v>724.13199999999995</v>
          </cell>
          <cell r="J184">
            <v>566.37300000000005</v>
          </cell>
          <cell r="K184">
            <v>1826.777</v>
          </cell>
          <cell r="L184">
            <v>1973.1795646158389</v>
          </cell>
          <cell r="M184">
            <v>2208.0761740961793</v>
          </cell>
          <cell r="N184">
            <v>2614.7690924003859</v>
          </cell>
          <cell r="O184">
            <v>4343.1335629093765</v>
          </cell>
          <cell r="P184" t="e">
            <v>#VALUE!</v>
          </cell>
        </row>
        <row r="185">
          <cell r="B185">
            <v>-84.254000000000005</v>
          </cell>
          <cell r="C185">
            <v>-126.944</v>
          </cell>
          <cell r="D185">
            <v>-151.80000000000001</v>
          </cell>
          <cell r="E185">
            <v>-163.46</v>
          </cell>
          <cell r="F185">
            <v>-166.65</v>
          </cell>
          <cell r="G185">
            <v>-181.91800000000001</v>
          </cell>
          <cell r="H185">
            <v>-209.20569999999998</v>
          </cell>
          <cell r="I185">
            <v>-211.29775699999999</v>
          </cell>
          <cell r="J185">
            <v>-8.1039999999999992</v>
          </cell>
          <cell r="K185">
            <v>-18.786000000000001</v>
          </cell>
          <cell r="L185">
            <v>-18.786000000000001</v>
          </cell>
          <cell r="M185">
            <v>-20.664600000000004</v>
          </cell>
          <cell r="N185">
            <v>-22.731060000000006</v>
          </cell>
          <cell r="O185">
            <v>-25.004166000000009</v>
          </cell>
          <cell r="P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 t="str">
            <v>Missing</v>
          </cell>
        </row>
        <row r="187">
          <cell r="B187">
            <v>651.45199999999988</v>
          </cell>
          <cell r="C187">
            <v>665.15499999999997</v>
          </cell>
          <cell r="D187">
            <v>836.47499999999991</v>
          </cell>
          <cell r="E187">
            <v>827.73899999999981</v>
          </cell>
          <cell r="F187">
            <v>1230.7529999999999</v>
          </cell>
          <cell r="G187">
            <v>1545.7509999999997</v>
          </cell>
          <cell r="H187">
            <v>731.14229999999998</v>
          </cell>
          <cell r="I187">
            <v>512.83424300000001</v>
          </cell>
          <cell r="J187">
            <v>558.26900000000001</v>
          </cell>
          <cell r="K187">
            <v>1807.991</v>
          </cell>
          <cell r="L187">
            <v>1954.3935646158388</v>
          </cell>
          <cell r="M187">
            <v>2187.4115740961793</v>
          </cell>
          <cell r="N187">
            <v>2592.0380324003859</v>
          </cell>
          <cell r="O187">
            <v>4318.1293969093767</v>
          </cell>
          <cell r="P187" t="e">
            <v>#VALUE!</v>
          </cell>
        </row>
        <row r="189">
          <cell r="B189">
            <v>0</v>
          </cell>
          <cell r="C189">
            <v>0</v>
          </cell>
          <cell r="D189">
            <v>-1788.6629999999998</v>
          </cell>
          <cell r="E189">
            <v>-1996.7900000000002</v>
          </cell>
          <cell r="F189">
            <v>-840.90800000000036</v>
          </cell>
          <cell r="G189">
            <v>-992.404</v>
          </cell>
          <cell r="H189">
            <v>-1573.306</v>
          </cell>
          <cell r="I189">
            <v>-2258.4429999999993</v>
          </cell>
          <cell r="J189">
            <v>-1755.8379999999995</v>
          </cell>
          <cell r="K189">
            <v>-113.3469999999993</v>
          </cell>
          <cell r="L189">
            <v>164.01140998061283</v>
          </cell>
          <cell r="M189">
            <v>-245.8669037162972</v>
          </cell>
          <cell r="N189">
            <v>-391.50482329258352</v>
          </cell>
          <cell r="O189">
            <v>2409.4081600654681</v>
          </cell>
          <cell r="P189" t="e">
            <v>#VALUE!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 t="str">
            <v/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 t="str">
            <v>Missing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 t="str">
            <v>Missing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atastream"/>
      <sheetName val="Sheet2"/>
      <sheetName val="Sheet3"/>
      <sheetName val="#REF"/>
      <sheetName val="Inf"/>
      <sheetName val="PagD"/>
      <sheetName val="Presentation Output"/>
      <sheetName val="Лист3"/>
      <sheetName val="NASE Oil-Revenue"/>
      <sheetName val="Balance Sh+Indices"/>
      <sheetName val="Исходные данные"/>
      <sheetName val="БДР, БДДС по месяцам (прям)"/>
      <sheetName val="БДР, БДДС по месяцам (косв)"/>
      <sheetName val="Титул"/>
      <sheetName val="Капитальные затраты"/>
      <sheetName val="Анализ Монте-Карло"/>
      <sheetName val="Исходное"/>
      <sheetName val="CrYrAssumptions"/>
      <sheetName val="LFA 2001"/>
      <sheetName val="Controls"/>
      <sheetName val="TА7"/>
      <sheetName val="cfg"/>
      <sheetName val="ф1"/>
    </sheetNames>
    <sheetDataSet>
      <sheetData sheetId="0" refreshError="1">
        <row r="47">
          <cell r="A47" t="str">
            <v>WIRENYPROD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27. Расчет Т6"/>
      <sheetName val="127а. Расчет Т6"/>
      <sheetName val="33. Укрупненные показатели БП"/>
      <sheetName val="9 +"/>
      <sheetName val="4. Список листов"/>
      <sheetName val="5. Таблица 9"/>
      <sheetName val="127а. Расчет Т6 (янв)"/>
      <sheetName val="127а. Расчет Т6 (фев)"/>
      <sheetName val="127а. Расчет Т6 (март)"/>
      <sheetName val="127а. Расчет Т6 (апр)"/>
      <sheetName val="127а. Расчет Т6 (май)"/>
      <sheetName val="127а. Расчет Т6 (июнь)"/>
      <sheetName val="127а. Расчет Т6 (июль)"/>
      <sheetName val="127а. Расчет Т6 (авг)"/>
      <sheetName val="127а. Расчет Т6 (сент)"/>
      <sheetName val="127а. Расчет Т6 (окт)"/>
      <sheetName val="127а. Расчет Т6 (нояб)"/>
      <sheetName val="127а. Расчет Т6 (дек)"/>
      <sheetName val="5. Таблица 9 (+сл ГСМ.метрол)"/>
      <sheetName val="222(а) расчет по Т6 для ХА и ТС"/>
      <sheetName val="9.1"/>
      <sheetName val="9.2"/>
      <sheetName val="9.2.1"/>
      <sheetName val="Лист4"/>
      <sheetName val="127б. Расходы по подразделениям"/>
      <sheetName val="Расходы Авиатерминал"/>
      <sheetName val="5. Таблица 9 (ТЗК-Сервис)"/>
      <sheetName val="1. Основные показатели"/>
      <sheetName val="110. Буфер Т1"/>
      <sheetName val="111. Буфер Т2"/>
      <sheetName val="112. Буфер Т2.1"/>
      <sheetName val="113. Буфер Т2.2"/>
      <sheetName val="114. Буфер Т2.3"/>
      <sheetName val="115. Промежуточные ТЗР"/>
      <sheetName val="116. ТЗР для Т9"/>
      <sheetName val="7. Таблица 16"/>
      <sheetName val="7. Табл 16 (ТЗК)"/>
      <sheetName val="8. Таблица 17"/>
      <sheetName val="8. Табл 17 (ТЗК)"/>
      <sheetName val="9. Таблица 1"/>
      <sheetName val="9. Табл 1 (ТЗК)"/>
      <sheetName val="10. Таблица 2"/>
      <sheetName val="10. Табл 2 (ТЗК)"/>
      <sheetName val="11. Таблица 2.1"/>
      <sheetName val="11. Табл 2.1 (ТЗК)"/>
      <sheetName val="12. Таблица 2.2"/>
      <sheetName val="12. Табл 2.2 (ТЗК)"/>
      <sheetName val="13. Табл 2.3(ТЗК)"/>
      <sheetName val="15. Таблица 7"/>
      <sheetName val="16. Таблица 8"/>
      <sheetName val="17. Таблица 12"/>
      <sheetName val="18. Таблица 13"/>
      <sheetName val="19. Таблица 15"/>
      <sheetName val="75. Блок &quot;Выручка&quot; Таблицы 9"/>
      <sheetName val="75. Блок &quot;Выручка&quot; Таб.9  (ТЗК)"/>
      <sheetName val="22. Константы"/>
      <sheetName val="131. Затраты крупненно по подра"/>
      <sheetName val="104. Ожидаемое 2010 Т9"/>
      <sheetName val="64. Затраты ОППиТП"/>
      <sheetName val="89. Затраты АУП"/>
      <sheetName val="66. Затраты ЭСТОП"/>
      <sheetName val="65. Затраты СЭНС"/>
      <sheetName val="87. Затраты САБ"/>
      <sheetName val="62. Затраты ИАС"/>
      <sheetName val="61. Затраты ССТ"/>
      <sheetName val="86. Затраты ОДиТГ"/>
      <sheetName val="63. Затраты ПДСП"/>
      <sheetName val="60. Затраты СОПП"/>
      <sheetName val="59. Затраты СОПГП"/>
      <sheetName val="58. Затраты ТЗК"/>
      <sheetName val="118. Затраты СПАСОП"/>
      <sheetName val="119. Затраты Аэродромная"/>
      <sheetName val="120. Затраты САНО"/>
      <sheetName val="121. Затраты ТТО"/>
      <sheetName val="122. Затраты СС"/>
      <sheetName val="123. Затраты жд ветка"/>
      <sheetName val="124. Затраты СТО"/>
      <sheetName val="125. Затраты Медпункт"/>
      <sheetName val="126. Затраты ИБП"/>
      <sheetName val="127. Автостоянка(новая)"/>
      <sheetName val="128. Отдел метрологии"/>
      <sheetName val="129. Служба ГСМ"/>
      <sheetName val="130. ТЗК-Сервис"/>
      <sheetName val="55. Заработная плата и ЕСН"/>
      <sheetName val="95. Страхование"/>
      <sheetName val="93. Амортизация"/>
      <sheetName val="29. Охрана труда"/>
      <sheetName val="46. Вспом материалы "/>
      <sheetName val="45. Ремонт"/>
      <sheetName val="48. Метрология"/>
      <sheetName val="48а. ОККСиЛАД"/>
      <sheetName val="52. Производственный контроль"/>
      <sheetName val="39. Водопотр-е водоотвед-е"/>
      <sheetName val="38. Теплоэнергия"/>
      <sheetName val="37. Электроэнергия"/>
      <sheetName val="50. Аттестация"/>
      <sheetName val="85. Аренда имущества"/>
      <sheetName val="79. Консультационно-информа"/>
      <sheetName val="ТО копиров"/>
      <sheetName val="32. Услуги связи"/>
      <sheetName val="98. Аудиторск"/>
      <sheetName val="96. Земельный налог"/>
      <sheetName val="97. Транспортный налог"/>
      <sheetName val="78. Почтово-телеграф"/>
      <sheetName val="35. Обслуживание линии АФТН"/>
      <sheetName val="47. Вывоз мусора и дератизация"/>
      <sheetName val="31. Форменная одежда"/>
      <sheetName val="57. Транспортные расходы"/>
      <sheetName val="56. Перезарядка огнетушителей"/>
      <sheetName val="73. ТО пожарной сигнализации"/>
      <sheetName val="67. Услуги пожарной безопасност"/>
      <sheetName val="40. Обсл. пр-в учета тепла"/>
      <sheetName val="Лист3"/>
      <sheetName val="69. Информационно компьютерные "/>
      <sheetName val="68. Экспертиза промыш без"/>
      <sheetName val="81. Маркировка тран ср"/>
      <sheetName val="76. ПО"/>
      <sheetName val="71. Техобсл ККМ"/>
      <sheetName val="72. ТО систем кондиц"/>
      <sheetName val="117. Различные платежи и сборы"/>
      <sheetName val="44. Подготовка кадров"/>
      <sheetName val="54. Охрана имущества"/>
      <sheetName val="107. Дезинфекция транспорта"/>
      <sheetName val="99. Госпошлина"/>
      <sheetName val="94. Технологические потери топл"/>
      <sheetName val="92. Покупные товары и услуги"/>
      <sheetName val="100. Факт 2008 Т9"/>
      <sheetName val="84. Защита гостайны"/>
      <sheetName val="82. Изготовление табличек стенд"/>
      <sheetName val="80. Рекламно - информационные м"/>
      <sheetName val="77. Использование товарного зна"/>
      <sheetName val="74. ТО &quot;Янтарь&quot; АСУ ГП"/>
      <sheetName val="53. Обслуживание средств информ"/>
      <sheetName val="51. Инвентаризация земельных уч"/>
      <sheetName val="49. Диагностика зданий. соор-й"/>
      <sheetName val="41. Платежи за землю"/>
      <sheetName val="36. Исследование воды (пр.усл.)"/>
      <sheetName val="34. ТО охраны видеонаблюдения"/>
      <sheetName val="30. Медицинские услуги"/>
      <sheetName val="26. Расчет инфляции на 2009 год"/>
      <sheetName val="105. Т9 БП 2009"/>
      <sheetName val="42. Измен-я в Т9"/>
      <sheetName val="ожидаем. пок-ли 09"/>
      <sheetName val="Лист1"/>
      <sheetName val="222. "/>
      <sheetName val="Лист2"/>
      <sheetName val="Общехоз ТЗК-Сервис"/>
      <sheetName val="СЭНС Наработка"/>
      <sheetName val="ССТ Наработка"/>
      <sheetName val="Медпункт распределение"/>
      <sheetName val="Лист5"/>
      <sheetName val="Лист6"/>
      <sheetName val="5. Таблица 9 (ТЗК-Сервис№2)"/>
      <sheetName val="7. Табл 16 (ТЗК№2)"/>
      <sheetName val="8. Табл 17 (ТЗК№2)"/>
      <sheetName val="9. Табл 1 (ТЗК№2)"/>
      <sheetName val="75. Блок &quot;Выручка&quot; ТЗК№2)"/>
      <sheetName val="111. Буфер Т2 (№2)"/>
      <sheetName val="112. Буфер Т2.1 (№2)"/>
      <sheetName val="113. Буфер Т2.2 (№2)"/>
      <sheetName val="114. Буфер Т2.3 (№2)"/>
      <sheetName val="115. Промежуточные ТЗР (№2)"/>
      <sheetName val="116. ТЗР для Т9 (№2)"/>
      <sheetName val="10. Табл 2 (ТЗК) (№2)"/>
      <sheetName val="11. Табл 2.1 (ТЗК) (№2)"/>
      <sheetName val="12. Табл 2.2 (ТЗК) (№2)"/>
      <sheetName val="13. Табл 2.3(ТЗК) (№2)"/>
      <sheetName val="Объемы хранения"/>
      <sheetName val="Анализ рентаб-сти Т6"/>
      <sheetName val="Вспом подразделения распределен"/>
      <sheetName val="Лист8"/>
      <sheetName val="рентабельность ТЗК сервис"/>
      <sheetName val="Метрология распределение"/>
      <sheetName val="НДС к возм-ю на затраты"/>
      <sheetName val="Расчет агентских"/>
      <sheetName val="Лист7"/>
      <sheetName val="Анализ эффективности капвложени"/>
      <sheetName val="слайд СОПП"/>
      <sheetName val="анализ кап вложений"/>
      <sheetName val="54"/>
      <sheetName val="127а. Расчет Т6 (2)"/>
      <sheetName val="13. Таблица 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K16">
            <v>160.29812771762712</v>
          </cell>
        </row>
      </sheetData>
      <sheetData sheetId="19">
        <row r="7">
          <cell r="S7">
            <v>280896.09803345363</v>
          </cell>
        </row>
      </sheetData>
      <sheetData sheetId="20">
        <row r="7">
          <cell r="S7">
            <v>280896.09803345363</v>
          </cell>
        </row>
      </sheetData>
      <sheetData sheetId="21">
        <row r="7">
          <cell r="S7">
            <v>280896.09803345363</v>
          </cell>
        </row>
      </sheetData>
      <sheetData sheetId="22">
        <row r="7">
          <cell r="S7">
            <v>280896.09803345363</v>
          </cell>
        </row>
      </sheetData>
      <sheetData sheetId="23"/>
      <sheetData sheetId="24"/>
      <sheetData sheetId="25">
        <row r="18">
          <cell r="J18">
            <v>794</v>
          </cell>
        </row>
      </sheetData>
      <sheetData sheetId="26">
        <row r="18">
          <cell r="J18">
            <v>794</v>
          </cell>
        </row>
      </sheetData>
      <sheetData sheetId="27">
        <row r="18">
          <cell r="J18">
            <v>794</v>
          </cell>
        </row>
      </sheetData>
      <sheetData sheetId="28">
        <row r="9">
          <cell r="D9">
            <v>19915.5</v>
          </cell>
        </row>
      </sheetData>
      <sheetData sheetId="29">
        <row r="9">
          <cell r="D9">
            <v>19915.5</v>
          </cell>
        </row>
      </sheetData>
      <sheetData sheetId="30">
        <row r="9">
          <cell r="D9">
            <v>19915.5</v>
          </cell>
        </row>
      </sheetData>
      <sheetData sheetId="31">
        <row r="9">
          <cell r="D9">
            <v>19915.5</v>
          </cell>
        </row>
      </sheetData>
      <sheetData sheetId="32">
        <row r="9">
          <cell r="D9">
            <v>19915.5</v>
          </cell>
        </row>
      </sheetData>
      <sheetData sheetId="33">
        <row r="9">
          <cell r="D9">
            <v>19915.5</v>
          </cell>
        </row>
      </sheetData>
      <sheetData sheetId="34"/>
      <sheetData sheetId="35">
        <row r="110">
          <cell r="S110">
            <v>0</v>
          </cell>
        </row>
      </sheetData>
      <sheetData sheetId="36">
        <row r="17">
          <cell r="G17">
            <v>7005.67</v>
          </cell>
        </row>
      </sheetData>
      <sheetData sheetId="37">
        <row r="17">
          <cell r="G17">
            <v>7005.67</v>
          </cell>
        </row>
      </sheetData>
      <sheetData sheetId="38">
        <row r="110">
          <cell r="P110">
            <v>0</v>
          </cell>
        </row>
      </sheetData>
      <sheetData sheetId="39">
        <row r="17">
          <cell r="G17">
            <v>7005.67</v>
          </cell>
        </row>
      </sheetData>
      <sheetData sheetId="40">
        <row r="9">
          <cell r="G9">
            <v>20712.12</v>
          </cell>
        </row>
      </sheetData>
      <sheetData sheetId="41">
        <row r="17">
          <cell r="G17">
            <v>7005.67</v>
          </cell>
        </row>
      </sheetData>
      <sheetData sheetId="42">
        <row r="9">
          <cell r="G9">
            <v>20712.12</v>
          </cell>
        </row>
      </sheetData>
      <sheetData sheetId="43">
        <row r="9">
          <cell r="G9">
            <v>20712.12</v>
          </cell>
        </row>
      </sheetData>
      <sheetData sheetId="44">
        <row r="9">
          <cell r="D9">
            <v>19915.5</v>
          </cell>
        </row>
      </sheetData>
      <sheetData sheetId="45">
        <row r="9">
          <cell r="D9">
            <v>19915.5</v>
          </cell>
        </row>
      </sheetData>
      <sheetData sheetId="46">
        <row r="9">
          <cell r="D9">
            <v>55</v>
          </cell>
        </row>
      </sheetData>
      <sheetData sheetId="47">
        <row r="6">
          <cell r="G6">
            <v>149366.25</v>
          </cell>
        </row>
      </sheetData>
      <sheetData sheetId="48">
        <row r="6">
          <cell r="G6">
            <v>149366.25</v>
          </cell>
        </row>
      </sheetData>
      <sheetData sheetId="49">
        <row r="9">
          <cell r="G9">
            <v>20712.12</v>
          </cell>
        </row>
      </sheetData>
      <sheetData sheetId="50">
        <row r="9">
          <cell r="D9">
            <v>19915.5</v>
          </cell>
        </row>
      </sheetData>
      <sheetData sheetId="51">
        <row r="9">
          <cell r="D9">
            <v>19915.5</v>
          </cell>
        </row>
      </sheetData>
      <sheetData sheetId="52">
        <row r="9">
          <cell r="D9">
            <v>55</v>
          </cell>
        </row>
      </sheetData>
      <sheetData sheetId="53">
        <row r="6">
          <cell r="G6">
            <v>149366.25</v>
          </cell>
        </row>
      </sheetData>
      <sheetData sheetId="54">
        <row r="6">
          <cell r="G6">
            <v>149366.25</v>
          </cell>
        </row>
      </sheetData>
      <sheetData sheetId="55">
        <row r="64">
          <cell r="K64">
            <v>3280.8248775000002</v>
          </cell>
        </row>
      </sheetData>
      <sheetData sheetId="56">
        <row r="10">
          <cell r="B10">
            <v>1000</v>
          </cell>
        </row>
        <row r="11">
          <cell r="B11">
            <v>1.18</v>
          </cell>
        </row>
      </sheetData>
      <sheetData sheetId="57">
        <row r="10">
          <cell r="B10">
            <v>1000</v>
          </cell>
        </row>
      </sheetData>
      <sheetData sheetId="58">
        <row r="12">
          <cell r="K12">
            <v>478.86786173450855</v>
          </cell>
        </row>
      </sheetData>
      <sheetData sheetId="59">
        <row r="12">
          <cell r="K12">
            <v>229.0061</v>
          </cell>
        </row>
      </sheetData>
      <sheetData sheetId="60">
        <row r="12">
          <cell r="K12">
            <v>229.0061</v>
          </cell>
        </row>
      </sheetData>
      <sheetData sheetId="61">
        <row r="12">
          <cell r="K12">
            <v>669.05471540159988</v>
          </cell>
        </row>
      </sheetData>
      <sheetData sheetId="62">
        <row r="12">
          <cell r="K12">
            <v>5502.1469516112002</v>
          </cell>
        </row>
      </sheetData>
      <sheetData sheetId="63">
        <row r="12">
          <cell r="K12">
            <v>4524.4664472550394</v>
          </cell>
        </row>
      </sheetData>
      <sheetData sheetId="64">
        <row r="12">
          <cell r="K12">
            <v>9933.6607840993602</v>
          </cell>
        </row>
      </sheetData>
      <sheetData sheetId="65">
        <row r="12">
          <cell r="K12">
            <v>143.279815888</v>
          </cell>
        </row>
      </sheetData>
      <sheetData sheetId="66">
        <row r="12">
          <cell r="K12">
            <v>645.85143464160001</v>
          </cell>
        </row>
      </sheetData>
      <sheetData sheetId="67">
        <row r="12">
          <cell r="K12">
            <v>5560.5995359640001</v>
          </cell>
        </row>
      </sheetData>
      <sheetData sheetId="68">
        <row r="10">
          <cell r="L10">
            <v>20530.606213419585</v>
          </cell>
        </row>
      </sheetData>
      <sheetData sheetId="69">
        <row r="9">
          <cell r="D9">
            <v>19915.5</v>
          </cell>
        </row>
      </sheetData>
      <sheetData sheetId="70">
        <row r="9">
          <cell r="D9">
            <v>55</v>
          </cell>
        </row>
      </sheetData>
      <sheetData sheetId="71">
        <row r="6">
          <cell r="G6">
            <v>149366.25</v>
          </cell>
        </row>
      </sheetData>
      <sheetData sheetId="72">
        <row r="6">
          <cell r="G6">
            <v>149366.25</v>
          </cell>
        </row>
      </sheetData>
      <sheetData sheetId="73">
        <row r="10">
          <cell r="B10">
            <v>1000</v>
          </cell>
        </row>
      </sheetData>
      <sheetData sheetId="74">
        <row r="12">
          <cell r="K12">
            <v>339.94884616000002</v>
          </cell>
        </row>
      </sheetData>
      <sheetData sheetId="75">
        <row r="12">
          <cell r="K12">
            <v>478.86786173450855</v>
          </cell>
        </row>
      </sheetData>
      <sheetData sheetId="76">
        <row r="12">
          <cell r="K12">
            <v>229.0061</v>
          </cell>
        </row>
      </sheetData>
      <sheetData sheetId="77">
        <row r="12">
          <cell r="K12">
            <v>229.0061</v>
          </cell>
        </row>
      </sheetData>
      <sheetData sheetId="78">
        <row r="12">
          <cell r="K12">
            <v>669.05471540159988</v>
          </cell>
        </row>
      </sheetData>
      <sheetData sheetId="79">
        <row r="6">
          <cell r="K6">
            <v>78.258881113599998</v>
          </cell>
        </row>
      </sheetData>
      <sheetData sheetId="80">
        <row r="4">
          <cell r="H4">
            <v>81.160288000000008</v>
          </cell>
        </row>
      </sheetData>
      <sheetData sheetId="81">
        <row r="4">
          <cell r="H4">
            <v>81.160288000000008</v>
          </cell>
        </row>
      </sheetData>
      <sheetData sheetId="82">
        <row r="4">
          <cell r="H4">
            <v>81.160288000000008</v>
          </cell>
        </row>
      </sheetData>
      <sheetData sheetId="83">
        <row r="7">
          <cell r="F7">
            <v>1193.8632554112</v>
          </cell>
        </row>
      </sheetData>
      <sheetData sheetId="84">
        <row r="12">
          <cell r="K12">
            <v>5560.5995359640001</v>
          </cell>
        </row>
      </sheetData>
      <sheetData sheetId="85">
        <row r="12">
          <cell r="K12">
            <v>5560.5995359640001</v>
          </cell>
        </row>
      </sheetData>
      <sheetData sheetId="86">
        <row r="12">
          <cell r="K12">
            <v>5560.5995359640001</v>
          </cell>
        </row>
      </sheetData>
      <sheetData sheetId="87">
        <row r="12">
          <cell r="K12">
            <v>3503.3685844672004</v>
          </cell>
        </row>
      </sheetData>
      <sheetData sheetId="88">
        <row r="12">
          <cell r="K12">
            <v>620.54434315280002</v>
          </cell>
        </row>
      </sheetData>
      <sheetData sheetId="89">
        <row r="12">
          <cell r="K12">
            <v>339.94884616000002</v>
          </cell>
        </row>
      </sheetData>
      <sheetData sheetId="90">
        <row r="12">
          <cell r="K12">
            <v>339.94884616000002</v>
          </cell>
        </row>
      </sheetData>
      <sheetData sheetId="91">
        <row r="12">
          <cell r="K12">
            <v>339.94884616000002</v>
          </cell>
        </row>
      </sheetData>
      <sheetData sheetId="92">
        <row r="12">
          <cell r="K12">
            <v>477.67670253599994</v>
          </cell>
        </row>
      </sheetData>
      <sheetData sheetId="93">
        <row r="12">
          <cell r="K12">
            <v>477.67670253599994</v>
          </cell>
        </row>
      </sheetData>
      <sheetData sheetId="94">
        <row r="12">
          <cell r="K12">
            <v>443.34917853600001</v>
          </cell>
        </row>
      </sheetData>
      <sheetData sheetId="95">
        <row r="12">
          <cell r="K12">
            <v>177.70065885440002</v>
          </cell>
        </row>
      </sheetData>
      <sheetData sheetId="96">
        <row r="6">
          <cell r="K6">
            <v>78.258881113599998</v>
          </cell>
        </row>
      </sheetData>
      <sheetData sheetId="97">
        <row r="4">
          <cell r="H4">
            <v>81.160288000000008</v>
          </cell>
        </row>
      </sheetData>
      <sheetData sheetId="98">
        <row r="4">
          <cell r="H4">
            <v>81.160288000000008</v>
          </cell>
        </row>
      </sheetData>
      <sheetData sheetId="99">
        <row r="4">
          <cell r="H4">
            <v>81.160288000000008</v>
          </cell>
        </row>
      </sheetData>
      <sheetData sheetId="100">
        <row r="7">
          <cell r="F7">
            <v>1193.8632554112</v>
          </cell>
        </row>
      </sheetData>
      <sheetData sheetId="101"/>
      <sheetData sheetId="102">
        <row r="23">
          <cell r="I23">
            <v>0</v>
          </cell>
        </row>
      </sheetData>
      <sheetData sheetId="103">
        <row r="23">
          <cell r="I23">
            <v>0</v>
          </cell>
        </row>
      </sheetData>
      <sheetData sheetId="104">
        <row r="23">
          <cell r="I23">
            <v>0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14">
          <cell r="I14">
            <v>0</v>
          </cell>
        </row>
      </sheetData>
      <sheetData sheetId="126">
        <row r="14">
          <cell r="I14">
            <v>0</v>
          </cell>
        </row>
      </sheetData>
      <sheetData sheetId="127">
        <row r="14">
          <cell r="I14">
            <v>0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>
        <row r="14">
          <cell r="I14">
            <v>0</v>
          </cell>
        </row>
      </sheetData>
      <sheetData sheetId="143">
        <row r="14">
          <cell r="I14">
            <v>0</v>
          </cell>
        </row>
      </sheetData>
      <sheetData sheetId="144">
        <row r="14">
          <cell r="I14">
            <v>0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>
        <row r="21">
          <cell r="F21">
            <v>188559.44417547356</v>
          </cell>
        </row>
      </sheetData>
      <sheetData sheetId="154">
        <row r="17">
          <cell r="G17">
            <v>7005.67</v>
          </cell>
        </row>
      </sheetData>
      <sheetData sheetId="155">
        <row r="9">
          <cell r="G9">
            <v>20712.12</v>
          </cell>
        </row>
      </sheetData>
      <sheetData sheetId="156">
        <row r="10">
          <cell r="F10">
            <v>18073.039099022193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>
        <row r="10">
          <cell r="L10">
            <v>20530.606213419585</v>
          </cell>
        </row>
      </sheetData>
      <sheetData sheetId="164">
        <row r="9">
          <cell r="D9">
            <v>19915.5</v>
          </cell>
        </row>
      </sheetData>
      <sheetData sheetId="165">
        <row r="9">
          <cell r="D9">
            <v>55</v>
          </cell>
        </row>
      </sheetData>
      <sheetData sheetId="166">
        <row r="6">
          <cell r="G6">
            <v>149366.25</v>
          </cell>
        </row>
      </sheetData>
      <sheetData sheetId="167">
        <row r="6">
          <cell r="G6">
            <v>149366.25</v>
          </cell>
        </row>
      </sheetData>
      <sheetData sheetId="168"/>
      <sheetData sheetId="169"/>
      <sheetData sheetId="170"/>
      <sheetData sheetId="171">
        <row r="7">
          <cell r="S7">
            <v>280896.09803345363</v>
          </cell>
        </row>
      </sheetData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-ия ранее заявл. времен 07г."/>
      <sheetName val="Таблица 9 (new1)"/>
      <sheetName val="Дальавиа уборка"/>
      <sheetName val="Дальавиа досмотр пассажиров"/>
      <sheetName val="Дальавиа санузел"/>
      <sheetName val="Дальавиа досмотр багажа"/>
      <sheetName val="Дальавиа служебные"/>
      <sheetName val="Дальавиа выход на посадку"/>
      <sheetName val="лом"/>
      <sheetName val="Таблица 9 (new)"/>
      <sheetName val="перевозные документы"/>
      <sheetName val="ТД"/>
      <sheetName val="ДТС"/>
      <sheetName val="ГТД"/>
      <sheetName val="носилочн. больной с дальавиа"/>
      <sheetName val="носилочн. больной"/>
      <sheetName val="оформление пасс. и багажа ранее"/>
      <sheetName val="Таблица 9 (new) 1 вар-т"/>
      <sheetName val="Форсаж 1 (2)"/>
      <sheetName val="Форсаж 1"/>
      <sheetName val="ТЗК (2)"/>
      <sheetName val="ТЗК"/>
      <sheetName val="оформление багажа на ВС 3 класс"/>
      <sheetName val="регистрация ранее заявл. времен"/>
      <sheetName val="уборка, вынос мусора (2)"/>
      <sheetName val="уборка, вынос мусора"/>
      <sheetName val="досмотр почты (2)"/>
      <sheetName val="досмотр почты"/>
      <sheetName val="купол на ХА и Х8 220 000,00"/>
      <sheetName val="купол на ХА и Х8"/>
      <sheetName val="купол на 220 000,00 "/>
      <sheetName val="купол"/>
      <sheetName val="рабочее место"/>
      <sheetName val="хранение ТС"/>
      <sheetName val="центровочный график (2)"/>
      <sheetName val="центровочный график"/>
      <sheetName val="аренда гр. склада 306,7 кв.м"/>
      <sheetName val="упаковочная машина"/>
      <sheetName val="холодильник"/>
      <sheetName val="холодильник (2)"/>
      <sheetName val="перегруз багажа"/>
      <sheetName val="перевозка багажа"/>
      <sheetName val="прибыв. в биз.зале"/>
      <sheetName val="убыв. в биз.зале"/>
      <sheetName val="сепаратор СЦ-1,5"/>
      <sheetName val="сепаратор СЦ-1,5 с налогом утве"/>
      <sheetName val="Таблица 9 _new1_"/>
    </sheetNames>
    <sheetDataSet>
      <sheetData sheetId="0" refreshError="1"/>
      <sheetData sheetId="1"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S569">
            <v>116.43247270000001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7">
          <cell r="F87">
            <v>28029.579376031485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Лист1"/>
    </sheetNames>
    <sheetDataSet>
      <sheetData sheetId="0"/>
      <sheetData sheetId="1"/>
      <sheetData sheetId="2">
        <row r="10">
          <cell r="I10">
            <v>2004.2188000000001</v>
          </cell>
        </row>
      </sheetData>
      <sheetData sheetId="3">
        <row r="7">
          <cell r="I7">
            <v>2318131.3025671188</v>
          </cell>
        </row>
      </sheetData>
      <sheetData sheetId="4">
        <row r="45">
          <cell r="Z45">
            <v>15837.367984183138</v>
          </cell>
        </row>
      </sheetData>
      <sheetData sheetId="5">
        <row r="70">
          <cell r="D70">
            <v>1.2055714285714285</v>
          </cell>
        </row>
      </sheetData>
      <sheetData sheetId="6"/>
      <sheetData sheetId="7">
        <row r="6">
          <cell r="I6">
            <v>7739.7553977751277</v>
          </cell>
        </row>
      </sheetData>
      <sheetData sheetId="8"/>
      <sheetData sheetId="9"/>
      <sheetData sheetId="10"/>
      <sheetData sheetId="11"/>
      <sheetData sheetId="12">
        <row r="11">
          <cell r="I11">
            <v>101977.32309149318</v>
          </cell>
        </row>
        <row r="103">
          <cell r="K103">
            <v>599.70000000000005</v>
          </cell>
          <cell r="N103">
            <v>623.79999999999995</v>
          </cell>
        </row>
        <row r="126">
          <cell r="K126">
            <v>7</v>
          </cell>
          <cell r="N126">
            <v>7</v>
          </cell>
        </row>
        <row r="489">
          <cell r="K489">
            <v>220.30445533669862</v>
          </cell>
          <cell r="N489">
            <v>195.05639555347616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O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W569">
            <v>116.43247270000001</v>
          </cell>
        </row>
      </sheetData>
      <sheetData sheetId="13">
        <row r="9">
          <cell r="C9">
            <v>626776.92000000004</v>
          </cell>
        </row>
      </sheetData>
      <sheetData sheetId="14">
        <row r="20">
          <cell r="E20">
            <v>72263.3</v>
          </cell>
        </row>
      </sheetData>
      <sheetData sheetId="15">
        <row r="111">
          <cell r="F111">
            <v>151.24</v>
          </cell>
        </row>
      </sheetData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M569">
            <v>116.43247270000001</v>
          </cell>
          <cell r="N569">
            <v>116.43247270000001</v>
          </cell>
          <cell r="O569">
            <v>116.43247270000001</v>
          </cell>
          <cell r="Q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V569">
            <v>116.43247270000001</v>
          </cell>
          <cell r="W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26"/>
      <sheetName val="амортизация"/>
      <sheetName val="АРМ регистрация ГК"/>
      <sheetName val="Аренда земли"/>
      <sheetName val="Аренда имущества"/>
      <sheetName val="Вост. резерв на ремонт"/>
      <sheetName val="Вывоз мусора"/>
      <sheetName val="ГК"/>
      <sheetName val="Дератизация"/>
      <sheetName val="Договора"/>
      <sheetName val="Запчасти из капитального рем-та"/>
      <sheetName val="Инвентаризация земельных участк"/>
      <sheetName val="ИАС БР"/>
      <sheetName val="КМР"/>
      <sheetName val="Капитальные Текущие ремонты"/>
      <sheetName val="Лист3"/>
      <sheetName val="материалы для разноски"/>
      <sheetName val="материалы (без НДС)"/>
      <sheetName val="материалы(с ндс)"/>
      <sheetName val="Медобслуживание"/>
      <sheetName val="Метрологическое обеспечение"/>
      <sheetName val="Охрана труда (остальное)"/>
      <sheetName val="Охрана труда (постатейно)"/>
      <sheetName val="Охрана труда (другие)"/>
      <sheetName val="Охрана"/>
      <sheetName val="Периодика"/>
      <sheetName val="Подг кадров и командировочные"/>
      <sheetName val="подготовка кадров 2"/>
      <sheetName val="пропуска"/>
      <sheetName val="прогр обеспечение анализ"/>
      <sheetName val="Програмное обеспечение"/>
      <sheetName val="ремонты по подразделениям"/>
      <sheetName val="Связь"/>
      <sheetName val="Страхование товара"/>
      <sheetName val="СЭС электроэнергия"/>
      <sheetName val="Страхование имущества"/>
      <sheetName val="СОПП"/>
      <sheetName val="СЭНС энергоресурсы"/>
      <sheetName val="САБ с 97 счета"/>
      <sheetName val="страх-е гсм"/>
      <sheetName val="страхование дмс нс пз"/>
      <sheetName val="ТЗК"/>
      <sheetName val="ТО пожарной сигнализации"/>
      <sheetName val="ТО охраны видеонаблюдения"/>
      <sheetName val="Услуги пожарной безоп"/>
      <sheetName val="Утилизация ламп"/>
      <sheetName val="ФЗП 9 таблица"/>
      <sheetName val="Юридический отдел"/>
    </sheetNames>
    <sheetDataSet>
      <sheetData sheetId="0" refreshError="1">
        <row r="1">
          <cell r="B1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G15"/>
  <sheetViews>
    <sheetView tabSelected="1" zoomScaleNormal="100" zoomScaleSheetLayoutView="81" workbookViewId="0">
      <selection activeCell="B2" sqref="B2:G2"/>
    </sheetView>
  </sheetViews>
  <sheetFormatPr defaultRowHeight="15" x14ac:dyDescent="0.25"/>
  <cols>
    <col min="3" max="3" width="9.42578125" customWidth="1"/>
    <col min="4" max="4" width="4.5703125" customWidth="1"/>
    <col min="5" max="5" width="41.5703125" customWidth="1"/>
    <col min="6" max="6" width="13.42578125" bestFit="1" customWidth="1"/>
    <col min="7" max="8" width="13.85546875" customWidth="1"/>
    <col min="9" max="9" width="13" customWidth="1"/>
    <col min="10" max="11" width="11.28515625" bestFit="1" customWidth="1"/>
    <col min="12" max="12" width="11.5703125" bestFit="1" customWidth="1"/>
  </cols>
  <sheetData>
    <row r="2" spans="2:7" ht="18.75" x14ac:dyDescent="0.25">
      <c r="B2" s="57" t="s">
        <v>0</v>
      </c>
      <c r="C2" s="58"/>
      <c r="D2" s="58"/>
      <c r="E2" s="58"/>
      <c r="F2" s="58"/>
      <c r="G2" s="58"/>
    </row>
    <row r="3" spans="2:7" ht="18.75" x14ac:dyDescent="0.25">
      <c r="B3" s="1"/>
      <c r="C3" s="57" t="s">
        <v>13</v>
      </c>
      <c r="D3" s="57"/>
      <c r="E3" s="57"/>
      <c r="F3" s="57"/>
      <c r="G3" s="57"/>
    </row>
    <row r="4" spans="2:7" ht="18.75" x14ac:dyDescent="0.25">
      <c r="B4" s="1"/>
      <c r="C4" s="59" t="s">
        <v>232</v>
      </c>
      <c r="D4" s="59"/>
      <c r="E4" s="59"/>
      <c r="F4" s="59"/>
      <c r="G4" s="59"/>
    </row>
    <row r="5" spans="2:7" ht="16.5" thickBot="1" x14ac:dyDescent="0.3">
      <c r="B5" s="1"/>
      <c r="C5" s="2"/>
      <c r="D5" s="20"/>
      <c r="E5" s="21"/>
      <c r="F5" s="22"/>
      <c r="G5" s="16"/>
    </row>
    <row r="6" spans="2:7" ht="15.75" x14ac:dyDescent="0.25">
      <c r="B6" s="1"/>
      <c r="C6" s="2"/>
      <c r="D6" s="60" t="s">
        <v>1</v>
      </c>
      <c r="E6" s="3" t="s">
        <v>2</v>
      </c>
      <c r="F6" s="4" t="s">
        <v>3</v>
      </c>
      <c r="G6" s="16"/>
    </row>
    <row r="7" spans="2:7" ht="16.5" thickBot="1" x14ac:dyDescent="0.3">
      <c r="B7" s="1"/>
      <c r="C7" s="2"/>
      <c r="D7" s="61"/>
      <c r="E7" s="5" t="s">
        <v>4</v>
      </c>
      <c r="F7" s="6">
        <f>SUM(F8:F15)</f>
        <v>0.99999999999999989</v>
      </c>
      <c r="G7" s="16"/>
    </row>
    <row r="8" spans="2:7" ht="15.75" x14ac:dyDescent="0.25">
      <c r="B8" s="1"/>
      <c r="C8" s="2"/>
      <c r="D8" s="7">
        <v>1</v>
      </c>
      <c r="E8" s="8" t="s">
        <v>5</v>
      </c>
      <c r="F8" s="19">
        <f>свод!B199</f>
        <v>0.51862420976045898</v>
      </c>
      <c r="G8" s="16"/>
    </row>
    <row r="9" spans="2:7" ht="15.75" x14ac:dyDescent="0.25">
      <c r="B9" s="1"/>
      <c r="C9" s="2"/>
      <c r="D9" s="10">
        <v>2</v>
      </c>
      <c r="E9" s="11" t="s">
        <v>6</v>
      </c>
      <c r="F9" s="9">
        <f>свод!B200</f>
        <v>0.14724469081516026</v>
      </c>
      <c r="G9" s="16"/>
    </row>
    <row r="10" spans="2:7" ht="15.75" x14ac:dyDescent="0.25">
      <c r="B10" s="1"/>
      <c r="C10" s="2"/>
      <c r="D10" s="10">
        <v>3</v>
      </c>
      <c r="E10" s="11" t="s">
        <v>7</v>
      </c>
      <c r="F10" s="9">
        <f>свод!B201</f>
        <v>4.150835419899368E-2</v>
      </c>
      <c r="G10" s="16"/>
    </row>
    <row r="11" spans="2:7" ht="31.5" x14ac:dyDescent="0.25">
      <c r="B11" s="1"/>
      <c r="C11" s="2"/>
      <c r="D11" s="10">
        <v>4</v>
      </c>
      <c r="E11" s="12" t="s">
        <v>8</v>
      </c>
      <c r="F11" s="9">
        <f>свод!B202</f>
        <v>8.5373381172961185E-2</v>
      </c>
      <c r="G11" s="16"/>
    </row>
    <row r="12" spans="2:7" ht="15.75" x14ac:dyDescent="0.25">
      <c r="B12" s="1"/>
      <c r="C12" s="2"/>
      <c r="D12" s="10">
        <v>5</v>
      </c>
      <c r="E12" s="11" t="s">
        <v>9</v>
      </c>
      <c r="F12" s="9">
        <f>свод!B203</f>
        <v>3.4381075669857826E-2</v>
      </c>
      <c r="G12" s="16"/>
    </row>
    <row r="13" spans="2:7" ht="31.5" x14ac:dyDescent="0.25">
      <c r="B13" s="1"/>
      <c r="C13" s="2"/>
      <c r="D13" s="13">
        <v>6</v>
      </c>
      <c r="E13" s="14" t="s">
        <v>10</v>
      </c>
      <c r="F13" s="9">
        <f>свод!B204</f>
        <v>6.109030911174345E-2</v>
      </c>
      <c r="G13" s="16"/>
    </row>
    <row r="14" spans="2:7" ht="15.75" x14ac:dyDescent="0.25">
      <c r="B14" s="1"/>
      <c r="C14" s="2"/>
      <c r="D14" s="13">
        <v>7</v>
      </c>
      <c r="E14" s="15" t="s">
        <v>11</v>
      </c>
      <c r="F14" s="9">
        <f>свод!B205</f>
        <v>5.9095689290637715E-2</v>
      </c>
      <c r="G14" s="16"/>
    </row>
    <row r="15" spans="2:7" ht="16.5" thickBot="1" x14ac:dyDescent="0.3">
      <c r="B15" s="1"/>
      <c r="C15" s="2"/>
      <c r="D15" s="17">
        <v>8</v>
      </c>
      <c r="E15" s="18" t="s">
        <v>12</v>
      </c>
      <c r="F15" s="23">
        <f>свод!B206</f>
        <v>5.2682289980186911E-2</v>
      </c>
      <c r="G15" s="16"/>
    </row>
  </sheetData>
  <mergeCells count="4">
    <mergeCell ref="B2:G2"/>
    <mergeCell ref="C3:G3"/>
    <mergeCell ref="C4:G4"/>
    <mergeCell ref="D6:D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11"/>
  <sheetViews>
    <sheetView topLeftCell="A145" workbookViewId="0">
      <selection activeCell="C203" sqref="C203"/>
    </sheetView>
  </sheetViews>
  <sheetFormatPr defaultRowHeight="15" x14ac:dyDescent="0.25"/>
  <cols>
    <col min="1" max="1" width="44.85546875" customWidth="1"/>
    <col min="2" max="2" width="19.140625" customWidth="1"/>
    <col min="3" max="3" width="16.7109375" customWidth="1"/>
  </cols>
  <sheetData>
    <row r="1" spans="1:3" x14ac:dyDescent="0.25">
      <c r="A1" s="24" t="s">
        <v>151</v>
      </c>
      <c r="B1" s="62" t="s">
        <v>150</v>
      </c>
      <c r="C1" s="62"/>
    </row>
    <row r="2" spans="1:3" x14ac:dyDescent="0.25">
      <c r="A2" s="24" t="s">
        <v>149</v>
      </c>
      <c r="B2" s="24" t="s">
        <v>148</v>
      </c>
      <c r="C2" s="24" t="s">
        <v>152</v>
      </c>
    </row>
    <row r="3" spans="1:3" x14ac:dyDescent="0.25">
      <c r="A3" s="26" t="s">
        <v>147</v>
      </c>
      <c r="B3" s="28">
        <v>249272241.59</v>
      </c>
      <c r="C3" s="27"/>
    </row>
    <row r="4" spans="1:3" x14ac:dyDescent="0.25">
      <c r="A4" s="29" t="s">
        <v>146</v>
      </c>
      <c r="B4" s="28">
        <v>149425532.69999999</v>
      </c>
      <c r="C4" s="40">
        <f>B4/$B$3</f>
        <v>0.59944714159458357</v>
      </c>
    </row>
    <row r="5" spans="1:3" x14ac:dyDescent="0.25">
      <c r="A5" s="30" t="s">
        <v>5</v>
      </c>
      <c r="B5" s="25">
        <v>115669473.73</v>
      </c>
      <c r="C5" s="41">
        <f t="shared" ref="C5:C35" si="0">B5/$B$3</f>
        <v>0.46402869807000718</v>
      </c>
    </row>
    <row r="6" spans="1:3" x14ac:dyDescent="0.25">
      <c r="A6" s="30" t="s">
        <v>145</v>
      </c>
      <c r="B6" s="25">
        <v>33756058.969999999</v>
      </c>
      <c r="C6" s="41">
        <f t="shared" si="0"/>
        <v>0.13541844352457647</v>
      </c>
    </row>
    <row r="7" spans="1:3" x14ac:dyDescent="0.25">
      <c r="A7" s="29" t="s">
        <v>144</v>
      </c>
      <c r="B7" s="28">
        <v>21791959.140000001</v>
      </c>
      <c r="C7" s="40">
        <f t="shared" si="0"/>
        <v>8.7422325891557365E-2</v>
      </c>
    </row>
    <row r="8" spans="1:3" x14ac:dyDescent="0.25">
      <c r="A8" s="30" t="s">
        <v>143</v>
      </c>
      <c r="B8" s="25">
        <v>573940.92000000004</v>
      </c>
      <c r="C8" s="41">
        <f t="shared" si="0"/>
        <v>2.3024662366699106E-3</v>
      </c>
    </row>
    <row r="9" spans="1:3" x14ac:dyDescent="0.25">
      <c r="A9" s="30" t="s">
        <v>142</v>
      </c>
      <c r="B9" s="25">
        <v>21218018.219999999</v>
      </c>
      <c r="C9" s="41">
        <f t="shared" si="0"/>
        <v>8.5119859654887456E-2</v>
      </c>
    </row>
    <row r="10" spans="1:3" x14ac:dyDescent="0.25">
      <c r="A10" s="29" t="s">
        <v>141</v>
      </c>
      <c r="B10" s="28">
        <v>32517192.879999999</v>
      </c>
      <c r="C10" s="40">
        <f t="shared" si="0"/>
        <v>0.13044851152533818</v>
      </c>
    </row>
    <row r="11" spans="1:3" x14ac:dyDescent="0.25">
      <c r="A11" s="31" t="s">
        <v>140</v>
      </c>
      <c r="B11" s="28">
        <v>12737048.65</v>
      </c>
      <c r="C11" s="40">
        <f t="shared" si="0"/>
        <v>5.1096939509814115E-2</v>
      </c>
    </row>
    <row r="12" spans="1:3" x14ac:dyDescent="0.25">
      <c r="A12" s="32" t="s">
        <v>139</v>
      </c>
      <c r="B12" s="25">
        <v>56539.81</v>
      </c>
      <c r="C12" s="41">
        <f t="shared" si="0"/>
        <v>2.2681951925074755E-4</v>
      </c>
    </row>
    <row r="13" spans="1:3" x14ac:dyDescent="0.25">
      <c r="A13" s="32" t="s">
        <v>138</v>
      </c>
      <c r="B13" s="25">
        <v>254966.11</v>
      </c>
      <c r="C13" s="41">
        <f t="shared" si="0"/>
        <v>1.0228419673754337E-3</v>
      </c>
    </row>
    <row r="14" spans="1:3" x14ac:dyDescent="0.25">
      <c r="A14" s="32" t="s">
        <v>137</v>
      </c>
      <c r="B14" s="25">
        <v>126496.62</v>
      </c>
      <c r="C14" s="41">
        <f t="shared" si="0"/>
        <v>5.0746372397156086E-4</v>
      </c>
    </row>
    <row r="15" spans="1:3" x14ac:dyDescent="0.25">
      <c r="A15" s="32" t="s">
        <v>136</v>
      </c>
      <c r="B15" s="25">
        <v>6814530.7699999996</v>
      </c>
      <c r="C15" s="41">
        <f t="shared" si="0"/>
        <v>2.7337704056147809E-2</v>
      </c>
    </row>
    <row r="16" spans="1:3" x14ac:dyDescent="0.25">
      <c r="A16" s="32" t="s">
        <v>135</v>
      </c>
      <c r="B16" s="25">
        <v>66535.199999999997</v>
      </c>
      <c r="C16" s="41">
        <f t="shared" si="0"/>
        <v>2.6691780671446078E-4</v>
      </c>
    </row>
    <row r="17" spans="1:3" x14ac:dyDescent="0.25">
      <c r="A17" s="32" t="s">
        <v>134</v>
      </c>
      <c r="B17" s="25">
        <v>5417980.1399999997</v>
      </c>
      <c r="C17" s="41">
        <f t="shared" si="0"/>
        <v>2.1735192436354099E-2</v>
      </c>
    </row>
    <row r="18" spans="1:3" x14ac:dyDescent="0.25">
      <c r="A18" s="31" t="s">
        <v>133</v>
      </c>
      <c r="B18" s="28">
        <v>8221242.1500000004</v>
      </c>
      <c r="C18" s="40">
        <f t="shared" si="0"/>
        <v>3.2980977334500811E-2</v>
      </c>
    </row>
    <row r="19" spans="1:3" x14ac:dyDescent="0.25">
      <c r="A19" s="32" t="s">
        <v>132</v>
      </c>
      <c r="B19" s="25">
        <v>345324.49</v>
      </c>
      <c r="C19" s="41">
        <f t="shared" si="0"/>
        <v>1.3853307042826918E-3</v>
      </c>
    </row>
    <row r="20" spans="1:3" x14ac:dyDescent="0.25">
      <c r="A20" s="32" t="s">
        <v>131</v>
      </c>
      <c r="B20" s="25">
        <v>6096429.3600000003</v>
      </c>
      <c r="C20" s="41">
        <f t="shared" si="0"/>
        <v>2.4456912334536368E-2</v>
      </c>
    </row>
    <row r="21" spans="1:3" x14ac:dyDescent="0.25">
      <c r="A21" s="32" t="s">
        <v>130</v>
      </c>
      <c r="B21" s="25">
        <v>1032722.03</v>
      </c>
      <c r="C21" s="41">
        <f t="shared" si="0"/>
        <v>4.1429483821091035E-3</v>
      </c>
    </row>
    <row r="22" spans="1:3" x14ac:dyDescent="0.25">
      <c r="A22" s="33" t="s">
        <v>129</v>
      </c>
      <c r="B22" s="28">
        <v>746766.27</v>
      </c>
      <c r="C22" s="40">
        <f t="shared" si="0"/>
        <v>2.995785913572648E-3</v>
      </c>
    </row>
    <row r="23" spans="1:3" x14ac:dyDescent="0.25">
      <c r="A23" s="34" t="s">
        <v>128</v>
      </c>
      <c r="B23" s="25">
        <v>188071</v>
      </c>
      <c r="C23" s="41">
        <f t="shared" si="0"/>
        <v>7.5448031758520843E-4</v>
      </c>
    </row>
    <row r="24" spans="1:3" x14ac:dyDescent="0.25">
      <c r="A24" s="34" t="s">
        <v>127</v>
      </c>
      <c r="B24" s="25">
        <v>15485</v>
      </c>
      <c r="C24" s="41">
        <f t="shared" si="0"/>
        <v>6.2120835842883549E-5</v>
      </c>
    </row>
    <row r="25" spans="1:3" x14ac:dyDescent="0.25">
      <c r="A25" s="34" t="s">
        <v>126</v>
      </c>
      <c r="B25" s="25">
        <v>124200</v>
      </c>
      <c r="C25" s="41">
        <f t="shared" si="0"/>
        <v>4.98250423744665E-4</v>
      </c>
    </row>
    <row r="26" spans="1:3" x14ac:dyDescent="0.25">
      <c r="A26" s="34" t="s">
        <v>125</v>
      </c>
      <c r="B26" s="25">
        <v>22809.119999999999</v>
      </c>
      <c r="C26" s="41">
        <f t="shared" si="0"/>
        <v>9.1502847868300423E-5</v>
      </c>
    </row>
    <row r="27" spans="1:3" x14ac:dyDescent="0.25">
      <c r="A27" s="34" t="s">
        <v>124</v>
      </c>
      <c r="B27" s="25">
        <v>77827.399999999994</v>
      </c>
      <c r="C27" s="41">
        <f t="shared" si="0"/>
        <v>3.1221847849392543E-4</v>
      </c>
    </row>
    <row r="28" spans="1:3" x14ac:dyDescent="0.25">
      <c r="A28" s="34" t="s">
        <v>123</v>
      </c>
      <c r="B28" s="25">
        <v>180201.95</v>
      </c>
      <c r="C28" s="41">
        <f t="shared" si="0"/>
        <v>7.2291222179641655E-4</v>
      </c>
    </row>
    <row r="29" spans="1:3" x14ac:dyDescent="0.25">
      <c r="A29" s="34" t="s">
        <v>122</v>
      </c>
      <c r="B29" s="25">
        <v>61010.7</v>
      </c>
      <c r="C29" s="41">
        <f t="shared" si="0"/>
        <v>2.4475529088533517E-4</v>
      </c>
    </row>
    <row r="30" spans="1:3" x14ac:dyDescent="0.25">
      <c r="A30" s="34" t="s">
        <v>121</v>
      </c>
      <c r="B30" s="25">
        <v>77161.100000000006</v>
      </c>
      <c r="C30" s="41">
        <f t="shared" si="0"/>
        <v>3.0954549735591361E-4</v>
      </c>
    </row>
    <row r="31" spans="1:3" x14ac:dyDescent="0.25">
      <c r="A31" s="31" t="s">
        <v>120</v>
      </c>
      <c r="B31" s="28">
        <v>9375473.4299999997</v>
      </c>
      <c r="C31" s="40">
        <f t="shared" si="0"/>
        <v>3.7611381717426305E-2</v>
      </c>
    </row>
    <row r="32" spans="1:3" x14ac:dyDescent="0.25">
      <c r="A32" s="33" t="s">
        <v>119</v>
      </c>
      <c r="B32" s="28">
        <v>49000</v>
      </c>
      <c r="C32" s="40">
        <f t="shared" si="0"/>
        <v>1.9657222836947329E-4</v>
      </c>
    </row>
    <row r="33" spans="1:3" x14ac:dyDescent="0.25">
      <c r="A33" s="34" t="s">
        <v>118</v>
      </c>
      <c r="B33" s="25">
        <v>32280</v>
      </c>
      <c r="C33" s="41">
        <f t="shared" si="0"/>
        <v>1.2949697003605302E-4</v>
      </c>
    </row>
    <row r="34" spans="1:3" x14ac:dyDescent="0.25">
      <c r="A34" s="34" t="s">
        <v>117</v>
      </c>
      <c r="B34" s="25">
        <v>16720</v>
      </c>
      <c r="C34" s="41">
        <f t="shared" si="0"/>
        <v>6.7075258333420279E-5</v>
      </c>
    </row>
    <row r="35" spans="1:3" x14ac:dyDescent="0.25">
      <c r="A35" s="33" t="s">
        <v>116</v>
      </c>
      <c r="B35" s="28">
        <v>5833460.3399999999</v>
      </c>
      <c r="C35" s="40">
        <f t="shared" si="0"/>
        <v>2.3401965268137658E-2</v>
      </c>
    </row>
    <row r="36" spans="1:3" x14ac:dyDescent="0.25">
      <c r="A36" s="33" t="s">
        <v>115</v>
      </c>
      <c r="B36" s="28">
        <v>3493013.09</v>
      </c>
      <c r="C36" s="40">
        <f t="shared" ref="C36" si="1">B36/$B$3</f>
        <v>1.4012844220919175E-2</v>
      </c>
    </row>
    <row r="37" spans="1:3" x14ac:dyDescent="0.25">
      <c r="A37" s="31" t="s">
        <v>114</v>
      </c>
      <c r="B37" s="28">
        <v>2183428.65</v>
      </c>
      <c r="C37" s="40">
        <f t="shared" ref="C37:C61" si="2">B37/$B$3</f>
        <v>8.7592129635969546E-3</v>
      </c>
    </row>
    <row r="38" spans="1:3" x14ac:dyDescent="0.25">
      <c r="A38" s="33" t="s">
        <v>113</v>
      </c>
      <c r="B38" s="28">
        <v>795110.27</v>
      </c>
      <c r="C38" s="40">
        <f t="shared" si="2"/>
        <v>3.1897264810888484E-3</v>
      </c>
    </row>
    <row r="39" spans="1:3" x14ac:dyDescent="0.25">
      <c r="A39" s="34" t="s">
        <v>112</v>
      </c>
      <c r="B39" s="25">
        <v>208222.03</v>
      </c>
      <c r="C39" s="41">
        <f t="shared" si="2"/>
        <v>8.3531976393296566E-4</v>
      </c>
    </row>
    <row r="40" spans="1:3" x14ac:dyDescent="0.25">
      <c r="A40" s="34" t="s">
        <v>111</v>
      </c>
      <c r="B40" s="25">
        <v>586888.24</v>
      </c>
      <c r="C40" s="41">
        <f t="shared" si="2"/>
        <v>2.3544067171558827E-3</v>
      </c>
    </row>
    <row r="41" spans="1:3" x14ac:dyDescent="0.25">
      <c r="A41" s="33" t="s">
        <v>110</v>
      </c>
      <c r="B41" s="28">
        <v>991836.72</v>
      </c>
      <c r="C41" s="40">
        <f t="shared" si="2"/>
        <v>3.9789296781442725E-3</v>
      </c>
    </row>
    <row r="42" spans="1:3" x14ac:dyDescent="0.25">
      <c r="A42" s="34" t="s">
        <v>109</v>
      </c>
      <c r="B42" s="25">
        <v>602439.36</v>
      </c>
      <c r="C42" s="41">
        <f t="shared" si="2"/>
        <v>2.4167928051567209E-3</v>
      </c>
    </row>
    <row r="43" spans="1:3" x14ac:dyDescent="0.25">
      <c r="A43" s="34" t="s">
        <v>108</v>
      </c>
      <c r="B43" s="25">
        <v>389397.36</v>
      </c>
      <c r="C43" s="41">
        <f t="shared" si="2"/>
        <v>1.5621368729875512E-3</v>
      </c>
    </row>
    <row r="44" spans="1:3" x14ac:dyDescent="0.25">
      <c r="A44" s="33" t="s">
        <v>107</v>
      </c>
      <c r="B44" s="28">
        <v>121376.56</v>
      </c>
      <c r="C44" s="40">
        <f t="shared" si="2"/>
        <v>4.8692369124532812E-4</v>
      </c>
    </row>
    <row r="45" spans="1:3" x14ac:dyDescent="0.25">
      <c r="A45" s="34" t="s">
        <v>106</v>
      </c>
      <c r="B45" s="25">
        <v>121376.56</v>
      </c>
      <c r="C45" s="41">
        <f t="shared" si="2"/>
        <v>4.8692369124532812E-4</v>
      </c>
    </row>
    <row r="46" spans="1:3" x14ac:dyDescent="0.25">
      <c r="A46" s="33" t="s">
        <v>105</v>
      </c>
      <c r="B46" s="28">
        <v>275105.09999999998</v>
      </c>
      <c r="C46" s="40">
        <f t="shared" si="2"/>
        <v>1.1036331131185058E-3</v>
      </c>
    </row>
    <row r="47" spans="1:3" x14ac:dyDescent="0.25">
      <c r="A47" s="34" t="s">
        <v>153</v>
      </c>
      <c r="B47" s="25">
        <v>25428.39</v>
      </c>
      <c r="C47" s="41">
        <f t="shared" si="2"/>
        <v>1.0201051604383736E-4</v>
      </c>
    </row>
    <row r="48" spans="1:3" x14ac:dyDescent="0.25">
      <c r="A48" s="34" t="s">
        <v>104</v>
      </c>
      <c r="B48" s="25">
        <v>249676.71</v>
      </c>
      <c r="C48" s="41">
        <f t="shared" si="2"/>
        <v>1.0016225970746685E-3</v>
      </c>
    </row>
    <row r="49" spans="1:3" x14ac:dyDescent="0.25">
      <c r="A49" s="29" t="s">
        <v>103</v>
      </c>
      <c r="B49" s="28">
        <v>8185711.1399999997</v>
      </c>
      <c r="C49" s="40">
        <f t="shared" si="2"/>
        <v>3.2838438358747377E-2</v>
      </c>
    </row>
    <row r="50" spans="1:3" x14ac:dyDescent="0.25">
      <c r="A50" s="31" t="s">
        <v>154</v>
      </c>
      <c r="B50" s="28">
        <v>1864125</v>
      </c>
      <c r="C50" s="40">
        <f t="shared" si="2"/>
        <v>7.4782694940662125E-3</v>
      </c>
    </row>
    <row r="51" spans="1:3" x14ac:dyDescent="0.25">
      <c r="A51" s="33" t="s">
        <v>155</v>
      </c>
      <c r="B51" s="28">
        <v>1864125</v>
      </c>
      <c r="C51" s="40">
        <f t="shared" si="2"/>
        <v>7.4782694940662125E-3</v>
      </c>
    </row>
    <row r="52" spans="1:3" x14ac:dyDescent="0.25">
      <c r="A52" s="34" t="s">
        <v>156</v>
      </c>
      <c r="B52" s="25">
        <v>1864125</v>
      </c>
      <c r="C52" s="41">
        <f t="shared" si="2"/>
        <v>7.4782694940662125E-3</v>
      </c>
    </row>
    <row r="53" spans="1:3" x14ac:dyDescent="0.25">
      <c r="A53" s="30" t="s">
        <v>157</v>
      </c>
      <c r="B53" s="25">
        <v>3019499.72</v>
      </c>
      <c r="C53" s="41">
        <f t="shared" si="2"/>
        <v>1.2113260990232667E-2</v>
      </c>
    </row>
    <row r="54" spans="1:3" x14ac:dyDescent="0.25">
      <c r="A54" s="30" t="s">
        <v>102</v>
      </c>
      <c r="B54" s="25">
        <v>3302086.42</v>
      </c>
      <c r="C54" s="41">
        <f t="shared" si="2"/>
        <v>1.32469078744485E-2</v>
      </c>
    </row>
    <row r="55" spans="1:3" x14ac:dyDescent="0.25">
      <c r="A55" s="29" t="s">
        <v>101</v>
      </c>
      <c r="B55" s="28">
        <v>15267463.630000001</v>
      </c>
      <c r="C55" s="40">
        <f t="shared" si="2"/>
        <v>6.1248149944877303E-2</v>
      </c>
    </row>
    <row r="56" spans="1:3" x14ac:dyDescent="0.25">
      <c r="A56" s="31" t="s">
        <v>100</v>
      </c>
      <c r="B56" s="28">
        <v>8624106.7799999993</v>
      </c>
      <c r="C56" s="40">
        <f t="shared" si="2"/>
        <v>3.4597140560018017E-2</v>
      </c>
    </row>
    <row r="57" spans="1:3" x14ac:dyDescent="0.25">
      <c r="A57" s="32" t="s">
        <v>99</v>
      </c>
      <c r="B57" s="25">
        <v>2294840</v>
      </c>
      <c r="C57" s="41">
        <f t="shared" si="2"/>
        <v>9.2061594398245329E-3</v>
      </c>
    </row>
    <row r="58" spans="1:3" x14ac:dyDescent="0.25">
      <c r="A58" s="32" t="s">
        <v>98</v>
      </c>
      <c r="B58" s="25">
        <v>884745.72</v>
      </c>
      <c r="C58" s="41">
        <f t="shared" si="2"/>
        <v>3.5493150555255932E-3</v>
      </c>
    </row>
    <row r="59" spans="1:3" x14ac:dyDescent="0.25">
      <c r="A59" s="32" t="s">
        <v>97</v>
      </c>
      <c r="B59" s="25">
        <v>1674460.56</v>
      </c>
      <c r="C59" s="41">
        <f t="shared" si="2"/>
        <v>6.7173968080815544E-3</v>
      </c>
    </row>
    <row r="60" spans="1:3" x14ac:dyDescent="0.25">
      <c r="A60" s="32" t="s">
        <v>96</v>
      </c>
      <c r="B60" s="25">
        <v>3510843.25</v>
      </c>
      <c r="C60" s="41">
        <f t="shared" si="2"/>
        <v>1.4084373083845384E-2</v>
      </c>
    </row>
    <row r="61" spans="1:3" x14ac:dyDescent="0.25">
      <c r="A61" s="32" t="s">
        <v>95</v>
      </c>
      <c r="B61" s="25">
        <v>259217.25</v>
      </c>
      <c r="C61" s="41">
        <f t="shared" si="2"/>
        <v>1.0398961727409561E-3</v>
      </c>
    </row>
    <row r="62" spans="1:3" x14ac:dyDescent="0.25">
      <c r="A62" s="31" t="s">
        <v>94</v>
      </c>
      <c r="B62" s="28">
        <v>6643356.8499999996</v>
      </c>
      <c r="C62" s="40">
        <f t="shared" ref="C62:C125" si="3">B62/$B$3</f>
        <v>2.665100938485928E-2</v>
      </c>
    </row>
    <row r="63" spans="1:3" x14ac:dyDescent="0.25">
      <c r="A63" s="33" t="s">
        <v>93</v>
      </c>
      <c r="B63" s="28">
        <v>1501796.07</v>
      </c>
      <c r="C63" s="40">
        <f t="shared" si="3"/>
        <v>6.0247224497228065E-3</v>
      </c>
    </row>
    <row r="64" spans="1:3" x14ac:dyDescent="0.25">
      <c r="A64" s="34" t="s">
        <v>92</v>
      </c>
      <c r="B64" s="25">
        <v>222077.61</v>
      </c>
      <c r="C64" s="41">
        <f t="shared" si="3"/>
        <v>8.9090389119728217E-4</v>
      </c>
    </row>
    <row r="65" spans="1:3" x14ac:dyDescent="0.25">
      <c r="A65" s="34" t="s">
        <v>91</v>
      </c>
      <c r="B65" s="25">
        <v>91594.01</v>
      </c>
      <c r="C65" s="41">
        <f t="shared" si="3"/>
        <v>3.6744568675501672E-4</v>
      </c>
    </row>
    <row r="66" spans="1:3" x14ac:dyDescent="0.25">
      <c r="A66" s="34" t="s">
        <v>158</v>
      </c>
      <c r="B66" s="25">
        <v>63559.32</v>
      </c>
      <c r="C66" s="41">
        <f t="shared" si="3"/>
        <v>2.5497953400098841E-4</v>
      </c>
    </row>
    <row r="67" spans="1:3" x14ac:dyDescent="0.25">
      <c r="A67" s="34" t="s">
        <v>159</v>
      </c>
      <c r="B67" s="25">
        <v>5600</v>
      </c>
      <c r="C67" s="41">
        <f t="shared" si="3"/>
        <v>2.2465397527939805E-5</v>
      </c>
    </row>
    <row r="68" spans="1:3" x14ac:dyDescent="0.25">
      <c r="A68" s="34" t="s">
        <v>90</v>
      </c>
      <c r="B68" s="25">
        <v>423747.69</v>
      </c>
      <c r="C68" s="41">
        <f t="shared" si="3"/>
        <v>1.6999393406064648E-3</v>
      </c>
    </row>
    <row r="69" spans="1:3" x14ac:dyDescent="0.25">
      <c r="A69" s="34" t="s">
        <v>89</v>
      </c>
      <c r="B69" s="25">
        <v>204649.88</v>
      </c>
      <c r="C69" s="41">
        <f t="shared" si="3"/>
        <v>8.2098944790092462E-4</v>
      </c>
    </row>
    <row r="70" spans="1:3" x14ac:dyDescent="0.25">
      <c r="A70" s="34" t="s">
        <v>88</v>
      </c>
      <c r="B70" s="25">
        <v>3600</v>
      </c>
      <c r="C70" s="41">
        <f t="shared" si="3"/>
        <v>1.4442041267961303E-5</v>
      </c>
    </row>
    <row r="71" spans="1:3" x14ac:dyDescent="0.25">
      <c r="A71" s="34" t="s">
        <v>87</v>
      </c>
      <c r="B71" s="25">
        <v>15959.34</v>
      </c>
      <c r="C71" s="41">
        <f t="shared" si="3"/>
        <v>6.4023735247062649E-5</v>
      </c>
    </row>
    <row r="72" spans="1:3" x14ac:dyDescent="0.25">
      <c r="A72" s="34" t="s">
        <v>86</v>
      </c>
      <c r="B72" s="25">
        <v>96861.9</v>
      </c>
      <c r="C72" s="41">
        <f t="shared" si="3"/>
        <v>3.885787658592058E-4</v>
      </c>
    </row>
    <row r="73" spans="1:3" x14ac:dyDescent="0.25">
      <c r="A73" s="34" t="s">
        <v>85</v>
      </c>
      <c r="B73" s="25">
        <v>244810.41</v>
      </c>
      <c r="C73" s="41">
        <f t="shared" si="3"/>
        <v>9.821005677907019E-4</v>
      </c>
    </row>
    <row r="74" spans="1:3" x14ac:dyDescent="0.25">
      <c r="A74" s="34" t="s">
        <v>84</v>
      </c>
      <c r="B74" s="25">
        <v>42851</v>
      </c>
      <c r="C74" s="41">
        <f t="shared" si="3"/>
        <v>1.7190441954816939E-4</v>
      </c>
    </row>
    <row r="75" spans="1:3" ht="24" x14ac:dyDescent="0.25">
      <c r="A75" s="34" t="s">
        <v>83</v>
      </c>
      <c r="B75" s="25">
        <v>86484.91</v>
      </c>
      <c r="C75" s="41">
        <f t="shared" si="3"/>
        <v>3.469496220210887E-4</v>
      </c>
    </row>
    <row r="76" spans="1:3" x14ac:dyDescent="0.25">
      <c r="A76" s="32" t="s">
        <v>82</v>
      </c>
      <c r="B76" s="25">
        <v>115273.65</v>
      </c>
      <c r="C76" s="41">
        <f t="shared" si="3"/>
        <v>4.6244078066903538E-4</v>
      </c>
    </row>
    <row r="77" spans="1:3" x14ac:dyDescent="0.25">
      <c r="A77" s="32" t="s">
        <v>81</v>
      </c>
      <c r="B77" s="25">
        <v>48770.25</v>
      </c>
      <c r="C77" s="41">
        <f t="shared" si="3"/>
        <v>1.9565054531910827E-4</v>
      </c>
    </row>
    <row r="78" spans="1:3" x14ac:dyDescent="0.25">
      <c r="A78" s="32" t="s">
        <v>80</v>
      </c>
      <c r="B78" s="25">
        <v>3898386.28</v>
      </c>
      <c r="C78" s="41">
        <f t="shared" si="3"/>
        <v>1.5639070981726153E-2</v>
      </c>
    </row>
    <row r="79" spans="1:3" x14ac:dyDescent="0.25">
      <c r="A79" s="32" t="s">
        <v>79</v>
      </c>
      <c r="B79" s="25">
        <v>813559.32</v>
      </c>
      <c r="C79" s="41">
        <f t="shared" si="3"/>
        <v>3.2637381314929263E-3</v>
      </c>
    </row>
    <row r="80" spans="1:3" x14ac:dyDescent="0.25">
      <c r="A80" s="33" t="s">
        <v>78</v>
      </c>
      <c r="B80" s="28">
        <v>24979.51</v>
      </c>
      <c r="C80" s="40">
        <f t="shared" si="3"/>
        <v>1.0020975396484779E-4</v>
      </c>
    </row>
    <row r="81" spans="1:3" x14ac:dyDescent="0.25">
      <c r="A81" s="34" t="s">
        <v>77</v>
      </c>
      <c r="B81" s="25">
        <v>17510.189999999999</v>
      </c>
      <c r="C81" s="41">
        <f t="shared" si="3"/>
        <v>7.0245246274956472E-5</v>
      </c>
    </row>
    <row r="82" spans="1:3" x14ac:dyDescent="0.25">
      <c r="A82" s="34" t="s">
        <v>76</v>
      </c>
      <c r="B82" s="35">
        <v>689.5</v>
      </c>
      <c r="C82" s="41">
        <f t="shared" si="3"/>
        <v>2.7660520706275884E-6</v>
      </c>
    </row>
    <row r="83" spans="1:3" x14ac:dyDescent="0.25">
      <c r="A83" s="34" t="s">
        <v>75</v>
      </c>
      <c r="B83" s="35">
        <v>430</v>
      </c>
      <c r="C83" s="41">
        <f t="shared" si="3"/>
        <v>1.7250215958953779E-6</v>
      </c>
    </row>
    <row r="84" spans="1:3" x14ac:dyDescent="0.25">
      <c r="A84" s="34" t="s">
        <v>74</v>
      </c>
      <c r="B84" s="25">
        <v>6349.82</v>
      </c>
      <c r="C84" s="41">
        <f t="shared" si="3"/>
        <v>2.5473434023368343E-5</v>
      </c>
    </row>
    <row r="85" spans="1:3" x14ac:dyDescent="0.25">
      <c r="A85" s="32" t="s">
        <v>73</v>
      </c>
      <c r="B85" s="25">
        <v>23782.41</v>
      </c>
      <c r="C85" s="41">
        <f t="shared" si="3"/>
        <v>9.5407374075437662E-5</v>
      </c>
    </row>
    <row r="86" spans="1:3" x14ac:dyDescent="0.25">
      <c r="A86" s="32" t="s">
        <v>72</v>
      </c>
      <c r="B86" s="25">
        <v>216809.36</v>
      </c>
      <c r="C86" s="41">
        <f t="shared" si="3"/>
        <v>8.697693678889662E-4</v>
      </c>
    </row>
    <row r="87" spans="1:3" x14ac:dyDescent="0.25">
      <c r="A87" s="36" t="s">
        <v>71</v>
      </c>
      <c r="B87" s="25">
        <v>1392739</v>
      </c>
      <c r="C87" s="41">
        <f t="shared" si="3"/>
        <v>5.5872205870830995E-3</v>
      </c>
    </row>
    <row r="88" spans="1:3" x14ac:dyDescent="0.25">
      <c r="A88" s="29" t="s">
        <v>70</v>
      </c>
      <c r="B88" s="28">
        <v>368028.64</v>
      </c>
      <c r="C88" s="40">
        <f t="shared" si="3"/>
        <v>1.4764124462976873E-3</v>
      </c>
    </row>
    <row r="89" spans="1:3" x14ac:dyDescent="0.25">
      <c r="A89" s="30" t="s">
        <v>69</v>
      </c>
      <c r="B89" s="25">
        <v>28104.58</v>
      </c>
      <c r="C89" s="41">
        <f t="shared" si="3"/>
        <v>1.1274652893853331E-4</v>
      </c>
    </row>
    <row r="90" spans="1:3" x14ac:dyDescent="0.25">
      <c r="A90" s="30" t="s">
        <v>68</v>
      </c>
      <c r="B90" s="25">
        <v>190000.91</v>
      </c>
      <c r="C90" s="41">
        <f t="shared" si="3"/>
        <v>7.6222249532505594E-4</v>
      </c>
    </row>
    <row r="91" spans="1:3" x14ac:dyDescent="0.25">
      <c r="A91" s="30" t="s">
        <v>67</v>
      </c>
      <c r="B91" s="25">
        <v>149923.15</v>
      </c>
      <c r="C91" s="41">
        <f t="shared" si="3"/>
        <v>6.01443422034098E-4</v>
      </c>
    </row>
    <row r="92" spans="1:3" x14ac:dyDescent="0.25">
      <c r="A92" s="29" t="s">
        <v>66</v>
      </c>
      <c r="B92" s="28">
        <v>6225081.1500000004</v>
      </c>
      <c r="C92" s="40">
        <f t="shared" si="3"/>
        <v>2.4973021906863336E-2</v>
      </c>
    </row>
    <row r="93" spans="1:3" x14ac:dyDescent="0.25">
      <c r="A93" s="30" t="s">
        <v>65</v>
      </c>
      <c r="B93" s="25">
        <v>183093.23</v>
      </c>
      <c r="C93" s="41">
        <f t="shared" si="3"/>
        <v>7.3451110654009183E-4</v>
      </c>
    </row>
    <row r="94" spans="1:3" x14ac:dyDescent="0.25">
      <c r="A94" s="31" t="s">
        <v>64</v>
      </c>
      <c r="B94" s="28">
        <v>1364895.48</v>
      </c>
      <c r="C94" s="40">
        <f t="shared" si="3"/>
        <v>5.4755213468371811E-3</v>
      </c>
    </row>
    <row r="95" spans="1:3" x14ac:dyDescent="0.25">
      <c r="A95" s="32" t="s">
        <v>63</v>
      </c>
      <c r="B95" s="25">
        <v>1364895.48</v>
      </c>
      <c r="C95" s="41">
        <f t="shared" si="3"/>
        <v>5.4755213468371811E-3</v>
      </c>
    </row>
    <row r="96" spans="1:3" x14ac:dyDescent="0.25">
      <c r="A96" s="30" t="s">
        <v>62</v>
      </c>
      <c r="B96" s="25">
        <v>271201.08</v>
      </c>
      <c r="C96" s="41">
        <f t="shared" si="3"/>
        <v>1.0879714414654654E-3</v>
      </c>
    </row>
    <row r="97" spans="1:3" x14ac:dyDescent="0.25">
      <c r="A97" s="30" t="s">
        <v>61</v>
      </c>
      <c r="B97" s="25">
        <v>255703.11</v>
      </c>
      <c r="C97" s="41">
        <f t="shared" si="3"/>
        <v>1.0257985741572357E-3</v>
      </c>
    </row>
    <row r="98" spans="1:3" x14ac:dyDescent="0.25">
      <c r="A98" s="30" t="s">
        <v>60</v>
      </c>
      <c r="B98" s="25">
        <v>241966.31</v>
      </c>
      <c r="C98" s="41">
        <f t="shared" si="3"/>
        <v>9.7069095402119935E-4</v>
      </c>
    </row>
    <row r="99" spans="1:3" x14ac:dyDescent="0.25">
      <c r="A99" s="30" t="s">
        <v>160</v>
      </c>
      <c r="B99" s="25">
        <v>361157.93</v>
      </c>
      <c r="C99" s="41">
        <f t="shared" si="3"/>
        <v>1.4488493692531887E-3</v>
      </c>
    </row>
    <row r="100" spans="1:3" x14ac:dyDescent="0.25">
      <c r="A100" s="31" t="s">
        <v>59</v>
      </c>
      <c r="B100" s="28">
        <v>934535.65</v>
      </c>
      <c r="C100" s="40">
        <f t="shared" si="3"/>
        <v>3.7490562288002892E-3</v>
      </c>
    </row>
    <row r="101" spans="1:3" ht="24" x14ac:dyDescent="0.25">
      <c r="A101" s="32" t="s">
        <v>58</v>
      </c>
      <c r="B101" s="25">
        <v>201530.04</v>
      </c>
      <c r="C101" s="41">
        <f t="shared" si="3"/>
        <v>8.0847365400385897E-4</v>
      </c>
    </row>
    <row r="102" spans="1:3" x14ac:dyDescent="0.25">
      <c r="A102" s="32" t="s">
        <v>57</v>
      </c>
      <c r="B102" s="25">
        <v>96869.53</v>
      </c>
      <c r="C102" s="41">
        <f t="shared" si="3"/>
        <v>3.8860937496333766E-4</v>
      </c>
    </row>
    <row r="103" spans="1:3" x14ac:dyDescent="0.25">
      <c r="A103" s="32" t="s">
        <v>56</v>
      </c>
      <c r="B103" s="25">
        <v>450047.86</v>
      </c>
      <c r="C103" s="41">
        <f t="shared" si="3"/>
        <v>1.8054471574104642E-3</v>
      </c>
    </row>
    <row r="104" spans="1:3" x14ac:dyDescent="0.25">
      <c r="A104" s="32" t="s">
        <v>55</v>
      </c>
      <c r="B104" s="25">
        <v>187648.46</v>
      </c>
      <c r="C104" s="41">
        <f t="shared" si="3"/>
        <v>7.5278522310816276E-4</v>
      </c>
    </row>
    <row r="105" spans="1:3" x14ac:dyDescent="0.25">
      <c r="A105" s="32" t="s">
        <v>161</v>
      </c>
      <c r="B105" s="37">
        <v>-1560.24</v>
      </c>
      <c r="C105" s="41">
        <f t="shared" si="3"/>
        <v>-6.2591806855344289E-6</v>
      </c>
    </row>
    <row r="106" spans="1:3" x14ac:dyDescent="0.25">
      <c r="A106" s="30" t="s">
        <v>54</v>
      </c>
      <c r="B106" s="25">
        <v>14406.78</v>
      </c>
      <c r="C106" s="41">
        <f t="shared" si="3"/>
        <v>5.7795364249566542E-5</v>
      </c>
    </row>
    <row r="107" spans="1:3" x14ac:dyDescent="0.25">
      <c r="A107" s="30" t="s">
        <v>53</v>
      </c>
      <c r="B107" s="25">
        <v>434041.97</v>
      </c>
      <c r="C107" s="41">
        <f t="shared" si="3"/>
        <v>1.7412366785464505E-3</v>
      </c>
    </row>
    <row r="108" spans="1:3" x14ac:dyDescent="0.25">
      <c r="A108" s="30" t="s">
        <v>52</v>
      </c>
      <c r="B108" s="25">
        <v>33050</v>
      </c>
      <c r="C108" s="41">
        <f t="shared" si="3"/>
        <v>1.3258596219614473E-4</v>
      </c>
    </row>
    <row r="109" spans="1:3" x14ac:dyDescent="0.25">
      <c r="A109" s="30" t="s">
        <v>51</v>
      </c>
      <c r="B109" s="25">
        <v>196790.39999999999</v>
      </c>
      <c r="C109" s="41">
        <f t="shared" si="3"/>
        <v>7.8945974387183669E-4</v>
      </c>
    </row>
    <row r="110" spans="1:3" x14ac:dyDescent="0.25">
      <c r="A110" s="30" t="s">
        <v>50</v>
      </c>
      <c r="B110" s="25">
        <v>936328.6</v>
      </c>
      <c r="C110" s="41">
        <f t="shared" si="3"/>
        <v>3.7562489671034531E-3</v>
      </c>
    </row>
    <row r="111" spans="1:3" x14ac:dyDescent="0.25">
      <c r="A111" s="30" t="s">
        <v>49</v>
      </c>
      <c r="B111" s="25">
        <v>758438.99</v>
      </c>
      <c r="C111" s="41">
        <f t="shared" si="3"/>
        <v>3.0426131091141361E-3</v>
      </c>
    </row>
    <row r="112" spans="1:3" x14ac:dyDescent="0.25">
      <c r="A112" s="30" t="s">
        <v>48</v>
      </c>
      <c r="B112" s="25">
        <v>239471.62</v>
      </c>
      <c r="C112" s="41">
        <f t="shared" si="3"/>
        <v>9.6068306070709651E-4</v>
      </c>
    </row>
    <row r="113" spans="1:3" x14ac:dyDescent="0.25">
      <c r="A113" s="29" t="s">
        <v>47</v>
      </c>
      <c r="B113" s="28">
        <v>14098533.310000001</v>
      </c>
      <c r="C113" s="40">
        <f t="shared" si="3"/>
        <v>5.655877774465197E-2</v>
      </c>
    </row>
    <row r="114" spans="1:3" x14ac:dyDescent="0.25">
      <c r="A114" s="30" t="s">
        <v>46</v>
      </c>
      <c r="B114" s="25">
        <v>172800</v>
      </c>
      <c r="C114" s="41">
        <f t="shared" si="3"/>
        <v>6.9321798086214258E-4</v>
      </c>
    </row>
    <row r="115" spans="1:3" x14ac:dyDescent="0.25">
      <c r="A115" s="31" t="s">
        <v>162</v>
      </c>
      <c r="B115" s="28">
        <v>4000</v>
      </c>
      <c r="C115" s="40">
        <f t="shared" si="3"/>
        <v>1.6046712519957005E-5</v>
      </c>
    </row>
    <row r="116" spans="1:3" x14ac:dyDescent="0.25">
      <c r="A116" s="32" t="s">
        <v>163</v>
      </c>
      <c r="B116" s="25">
        <v>4000</v>
      </c>
      <c r="C116" s="41">
        <f t="shared" si="3"/>
        <v>1.6046712519957005E-5</v>
      </c>
    </row>
    <row r="117" spans="1:3" x14ac:dyDescent="0.25">
      <c r="A117" s="30" t="s">
        <v>45</v>
      </c>
      <c r="B117" s="25">
        <v>136156.6</v>
      </c>
      <c r="C117" s="41">
        <f t="shared" si="3"/>
        <v>5.4621645447369444E-4</v>
      </c>
    </row>
    <row r="118" spans="1:3" x14ac:dyDescent="0.25">
      <c r="A118" s="31" t="s">
        <v>44</v>
      </c>
      <c r="B118" s="28">
        <v>1405866.69</v>
      </c>
      <c r="C118" s="40">
        <f t="shared" si="3"/>
        <v>5.639884653953378E-3</v>
      </c>
    </row>
    <row r="119" spans="1:3" ht="24" x14ac:dyDescent="0.25">
      <c r="A119" s="32" t="s">
        <v>43</v>
      </c>
      <c r="B119" s="25">
        <v>179275.2</v>
      </c>
      <c r="C119" s="41">
        <f t="shared" si="3"/>
        <v>7.1919439908944903E-4</v>
      </c>
    </row>
    <row r="120" spans="1:3" x14ac:dyDescent="0.25">
      <c r="A120" s="32" t="s">
        <v>42</v>
      </c>
      <c r="B120" s="25">
        <v>45041.82</v>
      </c>
      <c r="C120" s="41">
        <f t="shared" si="3"/>
        <v>1.8069328422891243E-4</v>
      </c>
    </row>
    <row r="121" spans="1:3" x14ac:dyDescent="0.25">
      <c r="A121" s="32" t="s">
        <v>41</v>
      </c>
      <c r="B121" s="25">
        <v>1181549.67</v>
      </c>
      <c r="C121" s="41">
        <f t="shared" si="3"/>
        <v>4.7399969706350166E-3</v>
      </c>
    </row>
    <row r="122" spans="1:3" x14ac:dyDescent="0.25">
      <c r="A122" s="30" t="s">
        <v>40</v>
      </c>
      <c r="B122" s="25">
        <v>353364.09</v>
      </c>
      <c r="C122" s="41">
        <f t="shared" si="3"/>
        <v>1.4175829917765534E-3</v>
      </c>
    </row>
    <row r="123" spans="1:3" x14ac:dyDescent="0.25">
      <c r="A123" s="31" t="s">
        <v>39</v>
      </c>
      <c r="B123" s="28">
        <v>1432925.16</v>
      </c>
      <c r="C123" s="40">
        <f t="shared" si="3"/>
        <v>5.7484345262833478E-3</v>
      </c>
    </row>
    <row r="124" spans="1:3" x14ac:dyDescent="0.25">
      <c r="A124" s="32" t="s">
        <v>164</v>
      </c>
      <c r="B124" s="25">
        <v>2450</v>
      </c>
      <c r="C124" s="41">
        <f t="shared" si="3"/>
        <v>9.8286114184736641E-6</v>
      </c>
    </row>
    <row r="125" spans="1:3" x14ac:dyDescent="0.25">
      <c r="A125" s="32" t="s">
        <v>38</v>
      </c>
      <c r="B125" s="25">
        <v>820601.06</v>
      </c>
      <c r="C125" s="41">
        <f t="shared" si="3"/>
        <v>3.2919873258479971E-3</v>
      </c>
    </row>
    <row r="126" spans="1:3" x14ac:dyDescent="0.25">
      <c r="A126" s="32" t="s">
        <v>37</v>
      </c>
      <c r="B126" s="25">
        <v>39024.239999999998</v>
      </c>
      <c r="C126" s="41">
        <f t="shared" ref="C126:C150" si="4">B126/$B$3</f>
        <v>1.5655269014745171E-4</v>
      </c>
    </row>
    <row r="127" spans="1:3" x14ac:dyDescent="0.25">
      <c r="A127" s="32" t="s">
        <v>36</v>
      </c>
      <c r="B127" s="25">
        <v>253937.85</v>
      </c>
      <c r="C127" s="41">
        <f t="shared" si="4"/>
        <v>1.0187169192214908E-3</v>
      </c>
    </row>
    <row r="128" spans="1:3" x14ac:dyDescent="0.25">
      <c r="A128" s="32" t="s">
        <v>35</v>
      </c>
      <c r="B128" s="25">
        <v>125300</v>
      </c>
      <c r="C128" s="41">
        <f t="shared" si="4"/>
        <v>5.0266326968765316E-4</v>
      </c>
    </row>
    <row r="129" spans="1:3" x14ac:dyDescent="0.25">
      <c r="A129" s="32" t="s">
        <v>34</v>
      </c>
      <c r="B129" s="25">
        <v>179079.02</v>
      </c>
      <c r="C129" s="41">
        <f t="shared" si="4"/>
        <v>7.1840738807390765E-4</v>
      </c>
    </row>
    <row r="130" spans="1:3" x14ac:dyDescent="0.25">
      <c r="A130" s="32" t="s">
        <v>165</v>
      </c>
      <c r="B130" s="25">
        <v>12532.99</v>
      </c>
      <c r="C130" s="41">
        <f t="shared" si="4"/>
        <v>5.0278321886373982E-5</v>
      </c>
    </row>
    <row r="131" spans="1:3" x14ac:dyDescent="0.25">
      <c r="A131" s="30" t="s">
        <v>33</v>
      </c>
      <c r="B131" s="25">
        <v>19300</v>
      </c>
      <c r="C131" s="41">
        <f t="shared" si="4"/>
        <v>7.7425387908792542E-5</v>
      </c>
    </row>
    <row r="132" spans="1:3" x14ac:dyDescent="0.25">
      <c r="A132" s="31" t="s">
        <v>32</v>
      </c>
      <c r="B132" s="28">
        <v>6992828.1699999999</v>
      </c>
      <c r="C132" s="40">
        <f t="shared" si="4"/>
        <v>2.8052975836361755E-2</v>
      </c>
    </row>
    <row r="133" spans="1:3" x14ac:dyDescent="0.25">
      <c r="A133" s="32" t="s">
        <v>31</v>
      </c>
      <c r="B133" s="25">
        <v>2308114</v>
      </c>
      <c r="C133" s="41">
        <f t="shared" si="4"/>
        <v>9.2594104553220102E-3</v>
      </c>
    </row>
    <row r="134" spans="1:3" ht="24" x14ac:dyDescent="0.25">
      <c r="A134" s="32" t="s">
        <v>30</v>
      </c>
      <c r="B134" s="25">
        <v>3928196.02</v>
      </c>
      <c r="C134" s="41">
        <f t="shared" si="4"/>
        <v>1.5758658063744817E-2</v>
      </c>
    </row>
    <row r="135" spans="1:3" ht="24" x14ac:dyDescent="0.25">
      <c r="A135" s="32" t="s">
        <v>29</v>
      </c>
      <c r="B135" s="25">
        <v>231399.7</v>
      </c>
      <c r="C135" s="41">
        <f t="shared" si="4"/>
        <v>9.2830111577607371E-4</v>
      </c>
    </row>
    <row r="136" spans="1:3" ht="24" x14ac:dyDescent="0.25">
      <c r="A136" s="32" t="s">
        <v>28</v>
      </c>
      <c r="B136" s="25">
        <v>21974.22</v>
      </c>
      <c r="C136" s="41">
        <f t="shared" si="4"/>
        <v>8.8153497797572404E-5</v>
      </c>
    </row>
    <row r="137" spans="1:3" x14ac:dyDescent="0.25">
      <c r="A137" s="32" t="s">
        <v>27</v>
      </c>
      <c r="B137" s="25">
        <v>369198</v>
      </c>
      <c r="C137" s="41">
        <f t="shared" si="4"/>
        <v>1.4811035422357714E-3</v>
      </c>
    </row>
    <row r="138" spans="1:3" x14ac:dyDescent="0.25">
      <c r="A138" s="32" t="s">
        <v>26</v>
      </c>
      <c r="B138" s="25">
        <v>133946.23000000001</v>
      </c>
      <c r="C138" s="41">
        <f t="shared" si="4"/>
        <v>5.3734916148551019E-4</v>
      </c>
    </row>
    <row r="139" spans="1:3" x14ac:dyDescent="0.25">
      <c r="A139" s="31" t="s">
        <v>25</v>
      </c>
      <c r="B139" s="28">
        <v>2230985.94</v>
      </c>
      <c r="C139" s="40">
        <f t="shared" si="4"/>
        <v>8.9499975038115111E-3</v>
      </c>
    </row>
    <row r="140" spans="1:3" x14ac:dyDescent="0.25">
      <c r="A140" s="32" t="s">
        <v>24</v>
      </c>
      <c r="B140" s="25">
        <v>7667.34</v>
      </c>
      <c r="C140" s="41">
        <f t="shared" si="4"/>
        <v>3.0758900193191784E-5</v>
      </c>
    </row>
    <row r="141" spans="1:3" x14ac:dyDescent="0.25">
      <c r="A141" s="32" t="s">
        <v>23</v>
      </c>
      <c r="B141" s="25">
        <v>264519.44</v>
      </c>
      <c r="C141" s="41">
        <f t="shared" si="4"/>
        <v>1.0611668524050039E-3</v>
      </c>
    </row>
    <row r="142" spans="1:3" x14ac:dyDescent="0.25">
      <c r="A142" s="32" t="s">
        <v>22</v>
      </c>
      <c r="B142" s="25">
        <v>1828508.39</v>
      </c>
      <c r="C142" s="41">
        <f t="shared" si="4"/>
        <v>7.3353871186648554E-3</v>
      </c>
    </row>
    <row r="143" spans="1:3" x14ac:dyDescent="0.25">
      <c r="A143" s="32" t="s">
        <v>21</v>
      </c>
      <c r="B143" s="25">
        <v>130290.77</v>
      </c>
      <c r="C143" s="41">
        <f t="shared" si="4"/>
        <v>5.2268463254845961E-4</v>
      </c>
    </row>
    <row r="144" spans="1:3" x14ac:dyDescent="0.25">
      <c r="A144" s="30" t="s">
        <v>20</v>
      </c>
      <c r="B144" s="25">
        <v>120020.53</v>
      </c>
      <c r="C144" s="41">
        <f t="shared" si="4"/>
        <v>4.8148373535071879E-4</v>
      </c>
    </row>
    <row r="145" spans="1:3" x14ac:dyDescent="0.25">
      <c r="A145" s="30" t="s">
        <v>166</v>
      </c>
      <c r="B145" s="25">
        <v>63613.55</v>
      </c>
      <c r="C145" s="41">
        <f t="shared" si="4"/>
        <v>2.5519708730597774E-4</v>
      </c>
    </row>
    <row r="146" spans="1:3" x14ac:dyDescent="0.25">
      <c r="A146" s="31" t="s">
        <v>19</v>
      </c>
      <c r="B146" s="28">
        <v>256672.58</v>
      </c>
      <c r="C146" s="40">
        <f t="shared" si="4"/>
        <v>1.0296877757539164E-3</v>
      </c>
    </row>
    <row r="147" spans="1:3" ht="24" x14ac:dyDescent="0.25">
      <c r="A147" s="32" t="s">
        <v>18</v>
      </c>
      <c r="B147" s="25">
        <v>196763.94</v>
      </c>
      <c r="C147" s="41">
        <f t="shared" si="4"/>
        <v>7.893535948685172E-4</v>
      </c>
    </row>
    <row r="148" spans="1:3" x14ac:dyDescent="0.25">
      <c r="A148" s="32" t="s">
        <v>17</v>
      </c>
      <c r="B148" s="25">
        <v>32233.34</v>
      </c>
      <c r="C148" s="41">
        <f t="shared" si="4"/>
        <v>1.2930978513450773E-4</v>
      </c>
    </row>
    <row r="149" spans="1:3" x14ac:dyDescent="0.25">
      <c r="A149" s="32" t="s">
        <v>16</v>
      </c>
      <c r="B149" s="25">
        <v>27675.3</v>
      </c>
      <c r="C149" s="41">
        <f t="shared" si="4"/>
        <v>1.1102439575089152E-4</v>
      </c>
    </row>
    <row r="150" spans="1:3" x14ac:dyDescent="0.25">
      <c r="A150" s="30" t="s">
        <v>15</v>
      </c>
      <c r="B150" s="25">
        <v>910000</v>
      </c>
      <c r="C150" s="41">
        <f t="shared" si="4"/>
        <v>3.6506270982902185E-3</v>
      </c>
    </row>
    <row r="151" spans="1:3" x14ac:dyDescent="0.25">
      <c r="A151" s="38" t="s">
        <v>14</v>
      </c>
      <c r="B151" s="39">
        <v>249272241.59</v>
      </c>
      <c r="C151" s="39">
        <v>249272241.59</v>
      </c>
    </row>
    <row r="152" spans="1:3" ht="15.75" thickBot="1" x14ac:dyDescent="0.3"/>
    <row r="153" spans="1:3" ht="15.75" x14ac:dyDescent="0.25">
      <c r="A153" s="3" t="s">
        <v>2</v>
      </c>
      <c r="B153" s="4" t="s">
        <v>3</v>
      </c>
    </row>
    <row r="154" spans="1:3" ht="16.5" thickBot="1" x14ac:dyDescent="0.3">
      <c r="A154" s="5" t="s">
        <v>4</v>
      </c>
      <c r="B154" s="6">
        <f>SUM(B155:B162)</f>
        <v>0.99999999999999956</v>
      </c>
      <c r="C154" s="42">
        <v>263297.99319000001</v>
      </c>
    </row>
    <row r="155" spans="1:3" ht="16.5" thickBot="1" x14ac:dyDescent="0.3">
      <c r="A155" s="8" t="s">
        <v>5</v>
      </c>
      <c r="B155" s="19">
        <f>C155/$C$154</f>
        <v>0.46706014926311484</v>
      </c>
      <c r="C155" s="42">
        <v>122976</v>
      </c>
    </row>
    <row r="156" spans="1:3" ht="16.5" thickBot="1" x14ac:dyDescent="0.3">
      <c r="A156" s="11" t="s">
        <v>6</v>
      </c>
      <c r="B156" s="19">
        <f>C156/$C$154</f>
        <v>0.1386717747356789</v>
      </c>
      <c r="C156" s="42">
        <v>36512</v>
      </c>
    </row>
    <row r="157" spans="1:3" ht="16.5" thickBot="1" x14ac:dyDescent="0.3">
      <c r="A157" s="11" t="s">
        <v>7</v>
      </c>
      <c r="B157" s="19">
        <f t="shared" ref="B157:B162" si="5">C157/$C$154</f>
        <v>6.0467608609956834E-2</v>
      </c>
      <c r="C157" s="42">
        <v>15921</v>
      </c>
    </row>
    <row r="158" spans="1:3" ht="32.25" thickBot="1" x14ac:dyDescent="0.3">
      <c r="A158" s="12" t="s">
        <v>8</v>
      </c>
      <c r="B158" s="19">
        <f t="shared" si="5"/>
        <v>0.11129215093885843</v>
      </c>
      <c r="C158" s="42">
        <v>29303</v>
      </c>
    </row>
    <row r="159" spans="1:3" ht="16.5" thickBot="1" x14ac:dyDescent="0.3">
      <c r="A159" s="11" t="s">
        <v>9</v>
      </c>
      <c r="B159" s="19">
        <f t="shared" si="5"/>
        <v>3.6266892444976939E-2</v>
      </c>
      <c r="C159" s="42">
        <v>9549</v>
      </c>
    </row>
    <row r="160" spans="1:3" ht="32.25" thickBot="1" x14ac:dyDescent="0.3">
      <c r="A160" s="14" t="s">
        <v>10</v>
      </c>
      <c r="B160" s="19">
        <f t="shared" si="5"/>
        <v>7.3437703666988582E-2</v>
      </c>
      <c r="C160" s="42">
        <v>19336</v>
      </c>
    </row>
    <row r="161" spans="1:3" ht="16.5" thickBot="1" x14ac:dyDescent="0.3">
      <c r="A161" s="15" t="s">
        <v>11</v>
      </c>
      <c r="B161" s="19">
        <f t="shared" si="5"/>
        <v>1.1313006847912163E-2</v>
      </c>
      <c r="C161" s="42">
        <v>2978.692</v>
      </c>
    </row>
    <row r="162" spans="1:3" ht="16.5" thickBot="1" x14ac:dyDescent="0.3">
      <c r="A162" s="18" t="s">
        <v>12</v>
      </c>
      <c r="B162" s="19">
        <f t="shared" si="5"/>
        <v>0.10149071349251289</v>
      </c>
      <c r="C162" s="42">
        <v>26722.3011899999</v>
      </c>
    </row>
    <row r="164" spans="1:3" ht="15.75" thickBot="1" x14ac:dyDescent="0.3">
      <c r="A164">
        <v>2021</v>
      </c>
    </row>
    <row r="165" spans="1:3" ht="15.75" x14ac:dyDescent="0.25">
      <c r="A165" s="3" t="s">
        <v>2</v>
      </c>
      <c r="B165" s="4" t="s">
        <v>3</v>
      </c>
    </row>
    <row r="166" spans="1:3" ht="16.5" thickBot="1" x14ac:dyDescent="0.3">
      <c r="A166" s="5" t="s">
        <v>4</v>
      </c>
      <c r="B166" s="6">
        <f>SUM(B167:B174)</f>
        <v>1.0000000000000002</v>
      </c>
      <c r="C166" s="42">
        <f>-([17]TDSheet!$O$17+[17]TDSheet!$O$20)/1000</f>
        <v>328526.62776999996</v>
      </c>
    </row>
    <row r="167" spans="1:3" ht="16.5" thickBot="1" x14ac:dyDescent="0.3">
      <c r="A167" s="8" t="s">
        <v>5</v>
      </c>
      <c r="B167" s="19">
        <f>C167/$C$166</f>
        <v>0.46940693555581009</v>
      </c>
      <c r="C167" s="42">
        <f>[18]Расходы!$L$6+[18]Расходы!$L$27</f>
        <v>154212.67758999998</v>
      </c>
    </row>
    <row r="168" spans="1:3" ht="16.5" thickBot="1" x14ac:dyDescent="0.3">
      <c r="A168" s="11" t="s">
        <v>6</v>
      </c>
      <c r="B168" s="19">
        <f t="shared" ref="B168:B174" si="6">C168/$C$166</f>
        <v>0.13862230744925533</v>
      </c>
      <c r="C168" s="42">
        <f>[18]Расходы!$L$7+[18]Расходы!$L$28</f>
        <v>45541.119200000001</v>
      </c>
    </row>
    <row r="169" spans="1:3" ht="16.5" thickBot="1" x14ac:dyDescent="0.3">
      <c r="A169" s="11" t="s">
        <v>7</v>
      </c>
      <c r="B169" s="19">
        <f t="shared" si="6"/>
        <v>6.2177657435734127E-2</v>
      </c>
      <c r="C169" s="42">
        <f>[18]ОПУ!$K$22</f>
        <v>20427.016119999997</v>
      </c>
    </row>
    <row r="170" spans="1:3" ht="32.25" thickBot="1" x14ac:dyDescent="0.3">
      <c r="A170" s="12" t="s">
        <v>8</v>
      </c>
      <c r="B170" s="19">
        <f t="shared" si="6"/>
        <v>9.4550657524621273E-2</v>
      </c>
      <c r="C170" s="42">
        <f>SUMIF(Лист1!$E:$E,свод!A170,Лист1!$C:$C)/1000</f>
        <v>31062.408670000001</v>
      </c>
    </row>
    <row r="171" spans="1:3" ht="16.5" thickBot="1" x14ac:dyDescent="0.3">
      <c r="A171" s="11" t="s">
        <v>9</v>
      </c>
      <c r="B171" s="19">
        <f t="shared" si="6"/>
        <v>5.4912977716466832E-2</v>
      </c>
      <c r="C171" s="42">
        <f>SUMIF(Лист1!$E:$E,свод!A171,Лист1!$C:$C)/1000</f>
        <v>18040.375390000001</v>
      </c>
    </row>
    <row r="172" spans="1:3" ht="32.25" thickBot="1" x14ac:dyDescent="0.3">
      <c r="A172" s="14" t="s">
        <v>10</v>
      </c>
      <c r="B172" s="19">
        <f t="shared" si="6"/>
        <v>6.9912446111004042E-2</v>
      </c>
      <c r="C172" s="42">
        <f>SUMIF(Лист1!$E:$E,свод!A172,Лист1!$C:$C)/1000</f>
        <v>22968.100160000005</v>
      </c>
    </row>
    <row r="173" spans="1:3" ht="16.5" thickBot="1" x14ac:dyDescent="0.3">
      <c r="A173" s="15" t="s">
        <v>11</v>
      </c>
      <c r="B173" s="19">
        <f t="shared" si="6"/>
        <v>1.3044848994707108E-2</v>
      </c>
      <c r="C173" s="42">
        <f>SUMIF(Лист1!$E:$E,свод!A173,Лист1!$C:$C)/1000</f>
        <v>4285.58025</v>
      </c>
    </row>
    <row r="174" spans="1:3" ht="16.5" thickBot="1" x14ac:dyDescent="0.3">
      <c r="A174" s="18" t="s">
        <v>12</v>
      </c>
      <c r="B174" s="19">
        <f t="shared" si="6"/>
        <v>9.7372169212401286E-2</v>
      </c>
      <c r="C174" s="42">
        <f>SUMIF(Лист1!$E:$E,свод!A174,Лист1!$C:$C)/1000+662.850050000008</f>
        <v>31989.350390000007</v>
      </c>
    </row>
    <row r="177" spans="1:3" x14ac:dyDescent="0.25">
      <c r="C177" s="47">
        <f>SUM(C167:C174)</f>
        <v>328526.62777000002</v>
      </c>
    </row>
    <row r="178" spans="1:3" x14ac:dyDescent="0.25">
      <c r="C178" s="48">
        <f>C166-C177</f>
        <v>0</v>
      </c>
    </row>
    <row r="180" spans="1:3" ht="15.75" thickBot="1" x14ac:dyDescent="0.3">
      <c r="A180">
        <v>2022</v>
      </c>
    </row>
    <row r="181" spans="1:3" ht="15.75" x14ac:dyDescent="0.25">
      <c r="A181" s="3" t="s">
        <v>2</v>
      </c>
      <c r="B181" s="4" t="s">
        <v>3</v>
      </c>
    </row>
    <row r="182" spans="1:3" ht="16.5" thickBot="1" x14ac:dyDescent="0.3">
      <c r="A182" s="5" t="s">
        <v>4</v>
      </c>
      <c r="B182" s="6" t="e">
        <f>SUM(B183:B190)</f>
        <v>#REF!</v>
      </c>
      <c r="C182" s="49">
        <f>-([19]TDSheet!$O$17+[19]TDSheet!$O$20)/1000</f>
        <v>422924.34127999999</v>
      </c>
    </row>
    <row r="183" spans="1:3" ht="16.5" thickBot="1" x14ac:dyDescent="0.3">
      <c r="A183" s="8" t="s">
        <v>5</v>
      </c>
      <c r="B183" s="19">
        <f>C183/$C$182</f>
        <v>0.46812988626001939</v>
      </c>
      <c r="C183" s="49">
        <f>[20]Расходы!$L$6+[20]Расходы!$L$27</f>
        <v>197983.52378000002</v>
      </c>
    </row>
    <row r="184" spans="1:3" ht="16.5" thickBot="1" x14ac:dyDescent="0.3">
      <c r="A184" s="11" t="s">
        <v>6</v>
      </c>
      <c r="B184" s="19">
        <f t="shared" ref="B184:B190" si="7">C184/$C$182</f>
        <v>0.13817735503975245</v>
      </c>
      <c r="C184" s="49">
        <f>[20]Расходы!$L$7+[20]Расходы!$L$28</f>
        <v>58438.566859999999</v>
      </c>
    </row>
    <row r="185" spans="1:3" ht="16.5" thickBot="1" x14ac:dyDescent="0.3">
      <c r="A185" s="11" t="s">
        <v>7</v>
      </c>
      <c r="B185" s="19">
        <f t="shared" si="7"/>
        <v>5.0843402663749371E-2</v>
      </c>
      <c r="C185" s="49">
        <f>[20]ОПУ!$K$22</f>
        <v>21502.91258</v>
      </c>
    </row>
    <row r="186" spans="1:3" ht="32.25" thickBot="1" x14ac:dyDescent="0.3">
      <c r="A186" s="12" t="s">
        <v>8</v>
      </c>
      <c r="B186" s="19" t="e">
        <f t="shared" si="7"/>
        <v>#REF!</v>
      </c>
      <c r="C186" s="42" t="e">
        <f>SUMIF(#REF!,свод!A186,#REF!)/1000</f>
        <v>#REF!</v>
      </c>
    </row>
    <row r="187" spans="1:3" ht="16.5" thickBot="1" x14ac:dyDescent="0.3">
      <c r="A187" s="11" t="s">
        <v>9</v>
      </c>
      <c r="B187" s="19" t="e">
        <f t="shared" si="7"/>
        <v>#REF!</v>
      </c>
      <c r="C187" s="42" t="e">
        <f>SUMIF(#REF!,свод!A187,#REF!)/1000</f>
        <v>#REF!</v>
      </c>
    </row>
    <row r="188" spans="1:3" ht="32.25" thickBot="1" x14ac:dyDescent="0.3">
      <c r="A188" s="14" t="s">
        <v>10</v>
      </c>
      <c r="B188" s="19" t="e">
        <f t="shared" si="7"/>
        <v>#REF!</v>
      </c>
      <c r="C188" s="42" t="e">
        <f>SUMIF(#REF!,свод!A188,#REF!)/1000</f>
        <v>#REF!</v>
      </c>
    </row>
    <row r="189" spans="1:3" ht="16.5" thickBot="1" x14ac:dyDescent="0.3">
      <c r="A189" s="15" t="s">
        <v>11</v>
      </c>
      <c r="B189" s="19" t="e">
        <f t="shared" si="7"/>
        <v>#REF!</v>
      </c>
      <c r="C189" s="42" t="e">
        <f>SUMIF(#REF!,свод!A189,#REF!)/1000</f>
        <v>#REF!</v>
      </c>
    </row>
    <row r="190" spans="1:3" ht="16.5" thickBot="1" x14ac:dyDescent="0.3">
      <c r="A190" s="18" t="s">
        <v>12</v>
      </c>
      <c r="B190" s="19" t="e">
        <f t="shared" si="7"/>
        <v>#REF!</v>
      </c>
      <c r="C190" s="42" t="e">
        <f>SUMIF(#REF!,свод!A190,#REF!)/1000+993.52</f>
        <v>#REF!</v>
      </c>
    </row>
    <row r="193" spans="1:3" x14ac:dyDescent="0.25">
      <c r="C193" s="47" t="e">
        <f>SUM(C183:C190)</f>
        <v>#REF!</v>
      </c>
    </row>
    <row r="194" spans="1:3" x14ac:dyDescent="0.25">
      <c r="C194" s="48" t="e">
        <f>C182-C193</f>
        <v>#REF!</v>
      </c>
    </row>
    <row r="196" spans="1:3" ht="15.75" thickBot="1" x14ac:dyDescent="0.3">
      <c r="A196">
        <v>2023</v>
      </c>
    </row>
    <row r="197" spans="1:3" ht="15.75" x14ac:dyDescent="0.25">
      <c r="A197" s="3" t="s">
        <v>2</v>
      </c>
      <c r="B197" s="4" t="s">
        <v>3</v>
      </c>
    </row>
    <row r="198" spans="1:3" ht="16.5" thickBot="1" x14ac:dyDescent="0.3">
      <c r="A198" s="5" t="s">
        <v>4</v>
      </c>
      <c r="B198" s="6">
        <f>SUM(B199:B206)</f>
        <v>0.99999999999999989</v>
      </c>
      <c r="C198" s="49">
        <f>-([21]Лист_1!$O$17+[21]Лист_1!$O$20)/1000</f>
        <v>502459.78677000001</v>
      </c>
    </row>
    <row r="199" spans="1:3" ht="15.75" x14ac:dyDescent="0.25">
      <c r="A199" s="8" t="s">
        <v>5</v>
      </c>
      <c r="B199" s="51">
        <f>C199/$C$198</f>
        <v>0.51862420976045898</v>
      </c>
      <c r="C199" s="49">
        <f>[22]Расходы!$L$6+[22]Расходы!$L$27</f>
        <v>260587.80984999999</v>
      </c>
    </row>
    <row r="200" spans="1:3" ht="15.75" x14ac:dyDescent="0.25">
      <c r="A200" s="11" t="s">
        <v>6</v>
      </c>
      <c r="B200" s="52">
        <f t="shared" ref="B200:B206" si="8">C200/$C$198</f>
        <v>0.14724469081516026</v>
      </c>
      <c r="C200" s="49">
        <f>[22]Расходы!$L$7+[22]Расходы!$L$28</f>
        <v>73984.535950000005</v>
      </c>
    </row>
    <row r="201" spans="1:3" ht="15.75" x14ac:dyDescent="0.25">
      <c r="A201" s="11" t="s">
        <v>7</v>
      </c>
      <c r="B201" s="52">
        <f t="shared" si="8"/>
        <v>4.150835419899368E-2</v>
      </c>
      <c r="C201" s="49">
        <f>[22]ОПУ!$K$22</f>
        <v>20856.2788</v>
      </c>
    </row>
    <row r="202" spans="1:3" ht="31.5" x14ac:dyDescent="0.25">
      <c r="A202" s="12" t="s">
        <v>8</v>
      </c>
      <c r="B202" s="53">
        <f t="shared" si="8"/>
        <v>8.5373381172961185E-2</v>
      </c>
      <c r="C202" s="50">
        <f>SUMIF('2023'!$D:$D,свод!A202,'2023'!$C:$C)/1000</f>
        <v>42896.690900000009</v>
      </c>
    </row>
    <row r="203" spans="1:3" ht="15.75" x14ac:dyDescent="0.25">
      <c r="A203" s="11" t="s">
        <v>9</v>
      </c>
      <c r="B203" s="52">
        <f t="shared" si="8"/>
        <v>3.4381075669857826E-2</v>
      </c>
      <c r="C203" s="50">
        <f>SUMIF('2023'!$D:$D,свод!A203,'2023'!$C:$C)/1000</f>
        <v>17275.107949999998</v>
      </c>
    </row>
    <row r="204" spans="1:3" ht="31.5" x14ac:dyDescent="0.25">
      <c r="A204" s="14" t="s">
        <v>10</v>
      </c>
      <c r="B204" s="54">
        <f t="shared" si="8"/>
        <v>6.109030911174345E-2</v>
      </c>
      <c r="C204" s="50">
        <f>SUMIF('2023'!$D:$D,свод!A204,'2023'!$C:$C)/1000</f>
        <v>30695.423690000003</v>
      </c>
    </row>
    <row r="205" spans="1:3" ht="15.75" x14ac:dyDescent="0.25">
      <c r="A205" s="15" t="s">
        <v>11</v>
      </c>
      <c r="B205" s="55">
        <f t="shared" si="8"/>
        <v>5.9095689290637715E-2</v>
      </c>
      <c r="C205" s="50">
        <f>SUMIF('2023'!$D:$D,свод!A205,'2023'!$C:$C)/1000</f>
        <v>29693.207439999998</v>
      </c>
    </row>
    <row r="206" spans="1:3" ht="16.5" thickBot="1" x14ac:dyDescent="0.3">
      <c r="A206" s="18" t="s">
        <v>12</v>
      </c>
      <c r="B206" s="56">
        <f t="shared" si="8"/>
        <v>5.2682289980186911E-2</v>
      </c>
      <c r="C206" s="50">
        <f>SUMIF('2023'!$D:$D,свод!A206,'2023'!$C:$C)/1000+2370.72048000002</f>
        <v>26470.732190000024</v>
      </c>
    </row>
    <row r="209" spans="3:3" x14ac:dyDescent="0.25">
      <c r="C209" s="47">
        <f>SUM(C199:C206)</f>
        <v>502459.78677000001</v>
      </c>
    </row>
    <row r="210" spans="3:3" x14ac:dyDescent="0.25">
      <c r="C210" s="48">
        <f>C198-C209</f>
        <v>0</v>
      </c>
    </row>
    <row r="211" spans="3:3" x14ac:dyDescent="0.25">
      <c r="C211">
        <v>2370.72048000002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3"/>
  <sheetViews>
    <sheetView topLeftCell="A70" workbookViewId="0">
      <selection activeCell="D48" sqref="D48"/>
    </sheetView>
  </sheetViews>
  <sheetFormatPr defaultRowHeight="15" x14ac:dyDescent="0.25"/>
  <cols>
    <col min="2" max="2" width="67.5703125" bestFit="1" customWidth="1"/>
    <col min="3" max="3" width="12.140625" bestFit="1" customWidth="1"/>
    <col min="4" max="4" width="78.42578125" customWidth="1"/>
  </cols>
  <sheetData>
    <row r="1" spans="1:5" ht="15.75" thickBot="1" x14ac:dyDescent="0.3"/>
    <row r="2" spans="1:5" ht="15.75" thickBot="1" x14ac:dyDescent="0.3">
      <c r="A2" s="43" t="s">
        <v>167</v>
      </c>
      <c r="B2" s="44" t="s">
        <v>168</v>
      </c>
      <c r="C2" s="46">
        <v>2412841.38</v>
      </c>
      <c r="D2" t="str">
        <f>VLOOKUP(B2,'[23]статьи затрат'!$A:$B,2,0)</f>
        <v>Амортизация</v>
      </c>
    </row>
    <row r="3" spans="1:5" ht="15.75" thickBot="1" x14ac:dyDescent="0.3">
      <c r="A3" s="43" t="s">
        <v>167</v>
      </c>
      <c r="B3" s="44" t="s">
        <v>169</v>
      </c>
      <c r="C3" s="45">
        <v>1543802.76</v>
      </c>
      <c r="D3" t="str">
        <f>VLOOKUP(B3,'[23]статьи затрат'!$A:$B,2,0)</f>
        <v>Амортизация</v>
      </c>
    </row>
    <row r="4" spans="1:5" ht="15.75" thickBot="1" x14ac:dyDescent="0.3">
      <c r="A4" s="43" t="s">
        <v>167</v>
      </c>
      <c r="B4" s="44" t="s">
        <v>170</v>
      </c>
      <c r="C4" s="45">
        <v>38000.04</v>
      </c>
      <c r="D4" t="str">
        <f>VLOOKUP(B4,'[23]статьи затрат'!$A:$B,2,0)</f>
        <v>Амортизация</v>
      </c>
    </row>
    <row r="5" spans="1:5" ht="15.75" thickBot="1" x14ac:dyDescent="0.3">
      <c r="A5" s="43" t="s">
        <v>167</v>
      </c>
      <c r="B5" s="44" t="s">
        <v>171</v>
      </c>
      <c r="C5" s="45">
        <v>337870.46</v>
      </c>
      <c r="D5" t="str">
        <f>VLOOKUP(B5,'[23]статьи затрат'!$A:$B,2,0)</f>
        <v>Материальные затраты, Сырье, материалы и ГСМ для совственных нужд</v>
      </c>
      <c r="E5" t="s">
        <v>11</v>
      </c>
    </row>
    <row r="6" spans="1:5" ht="15.75" thickBot="1" x14ac:dyDescent="0.3">
      <c r="A6" s="43" t="s">
        <v>167</v>
      </c>
      <c r="B6" s="44" t="s">
        <v>172</v>
      </c>
      <c r="C6" s="45">
        <v>547887.01</v>
      </c>
      <c r="D6" t="str">
        <f>VLOOKUP(B6,'[23]статьи затрат'!$A:$B,2,0)</f>
        <v>Материальные затраты, Сырье, материалы и ГСМ для совственных нужд</v>
      </c>
      <c r="E6" t="s">
        <v>8</v>
      </c>
    </row>
    <row r="7" spans="1:5" ht="15.75" thickBot="1" x14ac:dyDescent="0.3">
      <c r="A7" s="43" t="s">
        <v>167</v>
      </c>
      <c r="B7" s="44" t="s">
        <v>173</v>
      </c>
      <c r="C7" s="45">
        <v>3154896.6</v>
      </c>
      <c r="D7" t="str">
        <f>VLOOKUP(B7,'[23]статьи затрат'!$A:$B,2,0)</f>
        <v>Материальные затраты, Сырье, материалы и ГСМ для совственных нужд</v>
      </c>
      <c r="E7" t="s">
        <v>8</v>
      </c>
    </row>
    <row r="8" spans="1:5" ht="15.75" thickBot="1" x14ac:dyDescent="0.3">
      <c r="A8" s="43" t="s">
        <v>167</v>
      </c>
      <c r="B8" s="44" t="s">
        <v>174</v>
      </c>
      <c r="C8" s="45">
        <v>14369715.949999999</v>
      </c>
      <c r="D8" t="str">
        <f>VLOOKUP(B8,'[23]статьи затрат'!$A:$B,2,0)</f>
        <v>Амортизация</v>
      </c>
    </row>
    <row r="9" spans="1:5" ht="15.75" thickBot="1" x14ac:dyDescent="0.3">
      <c r="A9" s="43" t="s">
        <v>167</v>
      </c>
      <c r="B9" s="44" t="s">
        <v>175</v>
      </c>
      <c r="C9" s="45">
        <v>11570.24</v>
      </c>
      <c r="D9" t="str">
        <f>VLOOKUP(B9,'[23]статьи затрат'!$A:$B,2,0)</f>
        <v>Материальные затраты, Сырье, материалы и ГСМ для совственных нужд</v>
      </c>
      <c r="E9" t="s">
        <v>8</v>
      </c>
    </row>
    <row r="10" spans="1:5" ht="15.75" thickBot="1" x14ac:dyDescent="0.3">
      <c r="A10" s="43" t="s">
        <v>167</v>
      </c>
      <c r="B10" s="44" t="s">
        <v>176</v>
      </c>
      <c r="C10" s="45">
        <v>232466.41</v>
      </c>
      <c r="D10" t="str">
        <f>VLOOKUP(B10,'[23]статьи затрат'!$A:$B,2,0)</f>
        <v>Материальные затраты, Сырье, материалы и ГСМ для совственных нужд</v>
      </c>
      <c r="E10" t="s">
        <v>8</v>
      </c>
    </row>
    <row r="11" spans="1:5" ht="15.75" thickBot="1" x14ac:dyDescent="0.3">
      <c r="A11" s="43" t="s">
        <v>167</v>
      </c>
      <c r="B11" s="44" t="s">
        <v>177</v>
      </c>
      <c r="C11" s="45">
        <v>78658.16</v>
      </c>
      <c r="D11" t="str">
        <f>VLOOKUP(B11,'[23]статьи затрат'!$A:$B,2,0)</f>
        <v>Материальные затраты, Сырье, материалы и ГСМ для совственных нужд</v>
      </c>
      <c r="E11" t="s">
        <v>11</v>
      </c>
    </row>
    <row r="12" spans="1:5" ht="15.75" thickBot="1" x14ac:dyDescent="0.3">
      <c r="A12" s="43" t="s">
        <v>167</v>
      </c>
      <c r="B12" s="44" t="s">
        <v>178</v>
      </c>
      <c r="C12" s="45">
        <v>7220</v>
      </c>
      <c r="D12" t="str">
        <f>VLOOKUP(B12,'[23]статьи затрат'!$A:$B,2,0)</f>
        <v>Материальные затраты, Сырье, материалы и ГСМ для совственных нужд</v>
      </c>
      <c r="E12" t="s">
        <v>9</v>
      </c>
    </row>
    <row r="13" spans="1:5" ht="15.75" thickBot="1" x14ac:dyDescent="0.3">
      <c r="A13" s="43" t="s">
        <v>167</v>
      </c>
      <c r="B13" s="44" t="s">
        <v>179</v>
      </c>
      <c r="C13" s="45">
        <v>2251.46</v>
      </c>
      <c r="D13" t="str">
        <f>VLOOKUP(B13,'[23]статьи затрат'!$A:$B,2,0)</f>
        <v>Материальные затраты, Сырье, материалы и ГСМ для совственных нужд</v>
      </c>
      <c r="E13" t="s">
        <v>11</v>
      </c>
    </row>
    <row r="14" spans="1:5" ht="15.75" thickBot="1" x14ac:dyDescent="0.3">
      <c r="A14" s="43" t="s">
        <v>167</v>
      </c>
      <c r="B14" s="44" t="s">
        <v>180</v>
      </c>
      <c r="C14" s="46">
        <v>136361</v>
      </c>
      <c r="D14" t="str">
        <f>VLOOKUP(B14,'[23]статьи затрат'!$A:$B,2,0)</f>
        <v>Прочие расходы</v>
      </c>
      <c r="E14" t="s">
        <v>10</v>
      </c>
    </row>
    <row r="15" spans="1:5" ht="15.75" thickBot="1" x14ac:dyDescent="0.3">
      <c r="A15" s="43" t="s">
        <v>167</v>
      </c>
      <c r="B15" s="44" t="s">
        <v>181</v>
      </c>
      <c r="C15" s="45">
        <v>106167.16</v>
      </c>
      <c r="D15" t="str">
        <f>VLOOKUP(B15,'[23]статьи затрат'!$A:$B,2,0)</f>
        <v xml:space="preserve">Материальные затраты, коммунальные услуги </v>
      </c>
      <c r="E15" t="s">
        <v>8</v>
      </c>
    </row>
    <row r="16" spans="1:5" ht="15.75" thickBot="1" x14ac:dyDescent="0.3">
      <c r="A16" s="43" t="s">
        <v>167</v>
      </c>
      <c r="B16" s="44" t="s">
        <v>182</v>
      </c>
      <c r="C16" s="46">
        <v>1175000</v>
      </c>
      <c r="D16" t="str">
        <f>VLOOKUP(B16,'[23]статьи затрат'!$A:$B,2,0)</f>
        <v>Прочие расходы</v>
      </c>
      <c r="E16" t="s">
        <v>10</v>
      </c>
    </row>
    <row r="17" spans="1:5" ht="15.75" thickBot="1" x14ac:dyDescent="0.3">
      <c r="A17" s="43" t="s">
        <v>167</v>
      </c>
      <c r="B17" s="44" t="s">
        <v>183</v>
      </c>
      <c r="C17" s="45">
        <v>115311109.37</v>
      </c>
      <c r="D17" t="str">
        <f>VLOOKUP(B17,'[23]статьи затрат'!$A:$B,2,0)</f>
        <v>Расходы на персонал, зарплата начисленная с НДФЛ</v>
      </c>
    </row>
    <row r="18" spans="1:5" ht="15.75" thickBot="1" x14ac:dyDescent="0.3">
      <c r="A18" s="43" t="s">
        <v>167</v>
      </c>
      <c r="B18" s="44" t="s">
        <v>184</v>
      </c>
      <c r="C18" s="46">
        <v>5900307.5999999996</v>
      </c>
      <c r="D18" t="str">
        <f>VLOOKUP(B18,'[23]статьи затрат'!$A:$B,2,0)</f>
        <v>Прочие расходы</v>
      </c>
      <c r="E18" t="s">
        <v>10</v>
      </c>
    </row>
    <row r="19" spans="1:5" ht="15.75" thickBot="1" x14ac:dyDescent="0.3">
      <c r="A19" s="43" t="s">
        <v>167</v>
      </c>
      <c r="B19" s="44" t="s">
        <v>185</v>
      </c>
      <c r="C19" s="46">
        <v>382799.35</v>
      </c>
      <c r="D19" t="str">
        <f>VLOOKUP(B19,'[23]статьи затрат'!$A:$B,2,0)</f>
        <v>Прочие расходы</v>
      </c>
      <c r="E19" t="s">
        <v>11</v>
      </c>
    </row>
    <row r="20" spans="1:5" ht="15.75" thickBot="1" x14ac:dyDescent="0.3">
      <c r="A20" s="43" t="s">
        <v>167</v>
      </c>
      <c r="B20" s="44" t="s">
        <v>186</v>
      </c>
      <c r="C20" s="46">
        <v>89920</v>
      </c>
      <c r="D20" t="str">
        <f>VLOOKUP(B20,'[23]статьи затрат'!$A:$B,2,0)</f>
        <v>Прочие расходы</v>
      </c>
      <c r="E20" t="s">
        <v>8</v>
      </c>
    </row>
    <row r="21" spans="1:5" ht="15.75" thickBot="1" x14ac:dyDescent="0.3">
      <c r="A21" s="43" t="s">
        <v>167</v>
      </c>
      <c r="B21" s="44" t="s">
        <v>187</v>
      </c>
      <c r="C21" s="46">
        <v>1125</v>
      </c>
      <c r="D21" t="str">
        <f>VLOOKUP(B21,'[23]статьи затрат'!$A:$B,2,0)</f>
        <v>Прочие расходы</v>
      </c>
      <c r="E21" t="s">
        <v>10</v>
      </c>
    </row>
    <row r="22" spans="1:5" ht="15.75" thickBot="1" x14ac:dyDescent="0.3">
      <c r="A22" s="43" t="s">
        <v>167</v>
      </c>
      <c r="B22" s="44" t="s">
        <v>188</v>
      </c>
      <c r="C22" s="45">
        <v>5505279.5599999996</v>
      </c>
      <c r="D22" t="str">
        <f>VLOOKUP(B22,'[23]статьи затрат'!$A:$B,2,0)</f>
        <v>Материальные затраты, аренда</v>
      </c>
      <c r="E22" t="s">
        <v>10</v>
      </c>
    </row>
    <row r="23" spans="1:5" ht="15.75" thickBot="1" x14ac:dyDescent="0.3">
      <c r="A23" s="43" t="s">
        <v>167</v>
      </c>
      <c r="B23" s="44" t="s">
        <v>189</v>
      </c>
      <c r="C23" s="46">
        <v>1839179.53</v>
      </c>
      <c r="D23" t="str">
        <f>VLOOKUP(B23,'[23]статьи затрат'!$A:$B,2,0)</f>
        <v>Прочие расходы</v>
      </c>
      <c r="E23" t="s">
        <v>11</v>
      </c>
    </row>
    <row r="24" spans="1:5" ht="15.75" thickBot="1" x14ac:dyDescent="0.3">
      <c r="A24" s="43" t="s">
        <v>167</v>
      </c>
      <c r="B24" s="44" t="s">
        <v>190</v>
      </c>
      <c r="C24" s="45">
        <v>199756.5</v>
      </c>
      <c r="D24" t="str">
        <f>VLOOKUP(B24,'[23]статьи затрат'!$A:$B,2,0)</f>
        <v>Материальные затраты, техобслуживание и ремонт</v>
      </c>
      <c r="E24" t="s">
        <v>9</v>
      </c>
    </row>
    <row r="25" spans="1:5" ht="15.75" thickBot="1" x14ac:dyDescent="0.3">
      <c r="A25" s="43" t="s">
        <v>167</v>
      </c>
      <c r="B25" s="44" t="s">
        <v>191</v>
      </c>
      <c r="C25" s="45">
        <v>10229970.02</v>
      </c>
      <c r="D25" t="str">
        <f>VLOOKUP(B25,'[23]статьи затрат'!$A:$B,2,0)</f>
        <v>Материальные затраты, техобслуживание и ремонт</v>
      </c>
      <c r="E25" t="s">
        <v>9</v>
      </c>
    </row>
    <row r="26" spans="1:5" ht="15.75" thickBot="1" x14ac:dyDescent="0.3">
      <c r="A26" s="43" t="s">
        <v>167</v>
      </c>
      <c r="B26" s="44" t="s">
        <v>192</v>
      </c>
      <c r="C26" s="45">
        <v>33740.339999999997</v>
      </c>
      <c r="D26" t="str">
        <f>VLOOKUP(B26,'[23]статьи затрат'!$A:$B,2,0)</f>
        <v>Материальные затраты, Сырье, материалы и ГСМ для совственных нужд</v>
      </c>
      <c r="E26" t="s">
        <v>11</v>
      </c>
    </row>
    <row r="27" spans="1:5" ht="15.75" thickBot="1" x14ac:dyDescent="0.3">
      <c r="A27" s="43" t="s">
        <v>167</v>
      </c>
      <c r="B27" s="44" t="s">
        <v>193</v>
      </c>
      <c r="C27" s="45">
        <v>9520870.2400000002</v>
      </c>
      <c r="D27" t="str">
        <f>VLOOKUP(B27,'[23]статьи затрат'!$A:$B,2,0)</f>
        <v xml:space="preserve">Материальные затраты, коммунальные услуги </v>
      </c>
      <c r="E27" t="s">
        <v>8</v>
      </c>
    </row>
    <row r="28" spans="1:5" ht="15.75" thickBot="1" x14ac:dyDescent="0.3">
      <c r="A28" s="43" t="s">
        <v>167</v>
      </c>
      <c r="B28" s="44" t="s">
        <v>194</v>
      </c>
      <c r="C28" s="46">
        <v>108173.34</v>
      </c>
      <c r="D28" t="str">
        <f>VLOOKUP(B28,'[23]статьи затрат'!$A:$B,2,0)</f>
        <v>Прочие расходы</v>
      </c>
      <c r="E28" t="s">
        <v>11</v>
      </c>
    </row>
    <row r="29" spans="1:5" ht="15.75" thickBot="1" x14ac:dyDescent="0.3">
      <c r="A29" s="43" t="s">
        <v>167</v>
      </c>
      <c r="B29" s="44" t="s">
        <v>195</v>
      </c>
      <c r="C29" s="46">
        <v>34417.97</v>
      </c>
      <c r="D29" t="str">
        <f>VLOOKUP(B29,'[23]статьи затрат'!$A:$B,2,0)</f>
        <v>Прочие расходы</v>
      </c>
      <c r="E29" t="s">
        <v>11</v>
      </c>
    </row>
    <row r="30" spans="1:5" ht="15.75" thickBot="1" x14ac:dyDescent="0.3">
      <c r="A30" s="43" t="s">
        <v>167</v>
      </c>
      <c r="B30" s="44" t="s">
        <v>196</v>
      </c>
      <c r="C30" s="45">
        <v>3728010.93</v>
      </c>
      <c r="D30" t="str">
        <f>VLOOKUP(B30,'[23]статьи затрат'!$A:$B,2,0)</f>
        <v xml:space="preserve">Материальные затраты, коммунальные услуги </v>
      </c>
      <c r="E30" t="s">
        <v>8</v>
      </c>
    </row>
    <row r="31" spans="1:5" ht="15.75" thickBot="1" x14ac:dyDescent="0.3">
      <c r="A31" s="43" t="s">
        <v>167</v>
      </c>
      <c r="B31" s="44" t="s">
        <v>197</v>
      </c>
      <c r="C31" s="46">
        <v>13949</v>
      </c>
      <c r="D31" t="str">
        <f>VLOOKUP(B31,'[23]статьи затрат'!$A:$B,2,0)</f>
        <v>Прочие расходы</v>
      </c>
      <c r="E31" t="s">
        <v>10</v>
      </c>
    </row>
    <row r="32" spans="1:5" ht="15.75" thickBot="1" x14ac:dyDescent="0.3">
      <c r="A32" s="43" t="s">
        <v>167</v>
      </c>
      <c r="B32" s="44" t="s">
        <v>198</v>
      </c>
      <c r="C32" s="45">
        <v>2579352.77</v>
      </c>
      <c r="D32" t="str">
        <f>VLOOKUP(B32,'[23]статьи затрат'!$A:$B,2,0)</f>
        <v>Материальные затраты, Сырье, материалы и ГСМ для совственных нужд</v>
      </c>
      <c r="E32" t="s">
        <v>9</v>
      </c>
    </row>
    <row r="33" spans="1:5" ht="15.75" thickBot="1" x14ac:dyDescent="0.3">
      <c r="A33" s="43" t="s">
        <v>167</v>
      </c>
      <c r="B33" s="44" t="s">
        <v>199</v>
      </c>
      <c r="C33" s="45">
        <v>3334460.98</v>
      </c>
      <c r="D33" t="str">
        <f>VLOOKUP(B33,'[23]статьи затрат'!$A:$B,2,0)</f>
        <v>Материальные затраты, Сырье, материалы и ГСМ для совственных нужд</v>
      </c>
      <c r="E33" t="s">
        <v>9</v>
      </c>
    </row>
    <row r="34" spans="1:5" ht="15.75" thickBot="1" x14ac:dyDescent="0.3">
      <c r="A34" s="43" t="s">
        <v>167</v>
      </c>
      <c r="B34" s="44" t="s">
        <v>200</v>
      </c>
      <c r="C34" s="46">
        <v>197514.17</v>
      </c>
      <c r="D34" t="str">
        <f>VLOOKUP(B34,'[23]статьи затрат'!$A:$B,2,0)</f>
        <v>Прочие расходы</v>
      </c>
      <c r="E34" t="s">
        <v>11</v>
      </c>
    </row>
    <row r="35" spans="1:5" ht="15.75" thickBot="1" x14ac:dyDescent="0.3">
      <c r="A35" s="43" t="s">
        <v>167</v>
      </c>
      <c r="B35" s="44" t="s">
        <v>201</v>
      </c>
      <c r="C35" s="46">
        <v>47869.81</v>
      </c>
      <c r="D35" t="str">
        <f>VLOOKUP(B35,'[23]статьи затрат'!$A:$B,2,0)</f>
        <v>Прочие расходы</v>
      </c>
      <c r="E35" t="s">
        <v>11</v>
      </c>
    </row>
    <row r="36" spans="1:5" ht="15.75" thickBot="1" x14ac:dyDescent="0.3">
      <c r="A36" s="43" t="s">
        <v>167</v>
      </c>
      <c r="B36" s="44" t="s">
        <v>202</v>
      </c>
      <c r="C36" s="46">
        <v>158990.38</v>
      </c>
      <c r="D36" t="str">
        <f>VLOOKUP(B36,'[23]статьи затрат'!$A:$B,2,0)</f>
        <v>Прочие расходы</v>
      </c>
      <c r="E36" t="s">
        <v>11</v>
      </c>
    </row>
    <row r="37" spans="1:5" ht="15.75" thickBot="1" x14ac:dyDescent="0.3">
      <c r="A37" s="43" t="s">
        <v>167</v>
      </c>
      <c r="B37" s="44" t="s">
        <v>203</v>
      </c>
      <c r="C37" s="46">
        <v>44000</v>
      </c>
      <c r="D37" t="str">
        <f>VLOOKUP(B37,'[23]статьи затрат'!$A:$B,2,0)</f>
        <v>Прочие расходы</v>
      </c>
      <c r="E37" t="s">
        <v>11</v>
      </c>
    </row>
    <row r="38" spans="1:5" ht="15.75" thickBot="1" x14ac:dyDescent="0.3">
      <c r="A38" s="43" t="s">
        <v>167</v>
      </c>
      <c r="B38" s="44" t="s">
        <v>204</v>
      </c>
      <c r="C38" s="45">
        <v>162336.93</v>
      </c>
      <c r="D38" t="str">
        <f>VLOOKUP(B38,'[23]статьи затрат'!$A:$B,2,0)</f>
        <v>Материальные затраты, техобслуживание и ремонт</v>
      </c>
      <c r="E38" t="s">
        <v>9</v>
      </c>
    </row>
    <row r="39" spans="1:5" ht="15.75" thickBot="1" x14ac:dyDescent="0.3">
      <c r="A39" s="43" t="s">
        <v>167</v>
      </c>
      <c r="B39" s="44" t="s">
        <v>205</v>
      </c>
      <c r="C39" s="46">
        <v>172310.6</v>
      </c>
      <c r="D39" t="str">
        <f>VLOOKUP(B39,'[23]статьи затрат'!$A:$B,2,0)</f>
        <v>Прочие расходы</v>
      </c>
      <c r="E39" t="s">
        <v>11</v>
      </c>
    </row>
    <row r="40" spans="1:5" ht="15.75" thickBot="1" x14ac:dyDescent="0.3">
      <c r="A40" s="43" t="s">
        <v>167</v>
      </c>
      <c r="B40" s="44" t="s">
        <v>206</v>
      </c>
      <c r="C40" s="46">
        <v>818542.38</v>
      </c>
      <c r="D40" t="str">
        <f>VLOOKUP(B40,'[23]статьи затрат'!$A:$B,2,0)</f>
        <v>Прочие расходы</v>
      </c>
      <c r="E40" t="s">
        <v>11</v>
      </c>
    </row>
    <row r="41" spans="1:5" ht="15.75" thickBot="1" x14ac:dyDescent="0.3">
      <c r="A41" s="43" t="s">
        <v>167</v>
      </c>
      <c r="B41" s="44" t="s">
        <v>207</v>
      </c>
      <c r="C41" s="46">
        <v>29262.3</v>
      </c>
      <c r="D41" t="str">
        <f>VLOOKUP(B41,'[23]статьи затрат'!$A:$B,2,0)</f>
        <v>Прочие расходы</v>
      </c>
      <c r="E41" t="s">
        <v>11</v>
      </c>
    </row>
    <row r="42" spans="1:5" ht="15.75" thickBot="1" x14ac:dyDescent="0.3">
      <c r="A42" s="43" t="s">
        <v>167</v>
      </c>
      <c r="B42" s="44" t="s">
        <v>208</v>
      </c>
      <c r="C42" s="45">
        <v>34403016.140000001</v>
      </c>
      <c r="D42" t="str">
        <f>VLOOKUP(B42,'[23]статьи затрат'!$A:$B,2,0)</f>
        <v>Расходы на персонал, Отчисления в соц. Фонды</v>
      </c>
    </row>
    <row r="43" spans="1:5" ht="15.75" thickBot="1" x14ac:dyDescent="0.3">
      <c r="A43" s="43" t="s">
        <v>167</v>
      </c>
      <c r="B43" s="44" t="s">
        <v>209</v>
      </c>
      <c r="C43" s="45">
        <v>171416.63</v>
      </c>
      <c r="D43" t="str">
        <f>VLOOKUP(B43,'[23]статьи затрат'!$A:$B,2,0)</f>
        <v>Материальные затраты, аренда</v>
      </c>
      <c r="E43" t="s">
        <v>10</v>
      </c>
    </row>
    <row r="44" spans="1:5" ht="15.75" thickBot="1" x14ac:dyDescent="0.3">
      <c r="A44" s="43" t="s">
        <v>210</v>
      </c>
      <c r="B44" s="44" t="s">
        <v>170</v>
      </c>
      <c r="C44" s="45">
        <v>606870.96</v>
      </c>
      <c r="D44" t="str">
        <f>VLOOKUP(B44,'[23]статьи затрат'!$A:$B,2,0)</f>
        <v>Амортизация</v>
      </c>
    </row>
    <row r="45" spans="1:5" ht="15.75" thickBot="1" x14ac:dyDescent="0.3">
      <c r="A45" s="43" t="s">
        <v>210</v>
      </c>
      <c r="B45" s="44" t="s">
        <v>171</v>
      </c>
      <c r="C45" s="45">
        <v>67423.820000000007</v>
      </c>
      <c r="D45" t="str">
        <f>VLOOKUP(B45,'[23]статьи затрат'!$A:$B,2,0)</f>
        <v>Материальные затраты, Сырье, материалы и ГСМ для совственных нужд</v>
      </c>
      <c r="E45" t="s">
        <v>12</v>
      </c>
    </row>
    <row r="46" spans="1:5" ht="15.75" thickBot="1" x14ac:dyDescent="0.3">
      <c r="A46" s="43" t="s">
        <v>210</v>
      </c>
      <c r="B46" s="44" t="s">
        <v>211</v>
      </c>
      <c r="C46" s="45">
        <v>91250</v>
      </c>
      <c r="D46" t="str">
        <f>VLOOKUP(B46,'[23]статьи затрат'!$A:$B,2,0)</f>
        <v>Прочие расходы</v>
      </c>
      <c r="E46" t="s">
        <v>12</v>
      </c>
    </row>
    <row r="47" spans="1:5" ht="15.75" thickBot="1" x14ac:dyDescent="0.3">
      <c r="A47" s="43" t="s">
        <v>210</v>
      </c>
      <c r="B47" s="44" t="s">
        <v>173</v>
      </c>
      <c r="C47" s="45">
        <v>21745.119999999999</v>
      </c>
      <c r="D47" t="str">
        <f>VLOOKUP(B47,'[23]статьи затрат'!$A:$B,2,0)</f>
        <v>Материальные затраты, Сырье, материалы и ГСМ для совственных нужд</v>
      </c>
      <c r="E47" t="s">
        <v>8</v>
      </c>
    </row>
    <row r="48" spans="1:5" ht="15.75" thickBot="1" x14ac:dyDescent="0.3">
      <c r="A48" s="43" t="s">
        <v>210</v>
      </c>
      <c r="B48" s="44" t="s">
        <v>174</v>
      </c>
      <c r="C48" s="45">
        <v>1455785.03</v>
      </c>
      <c r="D48" t="str">
        <f>VLOOKUP(B48,'[23]статьи затрат'!$A:$B,2,0)</f>
        <v>Амортизация</v>
      </c>
    </row>
    <row r="49" spans="1:5" ht="15.75" thickBot="1" x14ac:dyDescent="0.3">
      <c r="A49" s="43" t="s">
        <v>210</v>
      </c>
      <c r="B49" s="44" t="s">
        <v>212</v>
      </c>
      <c r="C49" s="45">
        <v>392920.64</v>
      </c>
      <c r="D49" t="str">
        <f>VLOOKUP(B49,'[23]статьи затрат'!$A:$B,2,0)</f>
        <v>Прочие расходы</v>
      </c>
      <c r="E49" t="s">
        <v>10</v>
      </c>
    </row>
    <row r="50" spans="1:5" ht="15.75" thickBot="1" x14ac:dyDescent="0.3">
      <c r="A50" s="43" t="s">
        <v>210</v>
      </c>
      <c r="B50" s="44" t="s">
        <v>213</v>
      </c>
      <c r="C50" s="45">
        <v>172849.71</v>
      </c>
      <c r="D50" t="str">
        <f>VLOOKUP(B50,'[23]статьи затрат'!$A:$B,2,0)</f>
        <v>Прочие расходы</v>
      </c>
      <c r="E50" t="s">
        <v>10</v>
      </c>
    </row>
    <row r="51" spans="1:5" ht="15.75" thickBot="1" x14ac:dyDescent="0.3">
      <c r="A51" s="43" t="s">
        <v>210</v>
      </c>
      <c r="B51" s="44" t="s">
        <v>214</v>
      </c>
      <c r="C51" s="45">
        <v>377612.13</v>
      </c>
      <c r="D51" t="str">
        <f>VLOOKUP(B51,'[23]статьи затрат'!$A:$B,2,0)</f>
        <v>Прочие расходы</v>
      </c>
      <c r="E51" t="s">
        <v>12</v>
      </c>
    </row>
    <row r="52" spans="1:5" ht="15.75" thickBot="1" x14ac:dyDescent="0.3">
      <c r="A52" s="43" t="s">
        <v>210</v>
      </c>
      <c r="B52" s="44" t="s">
        <v>215</v>
      </c>
      <c r="C52" s="45">
        <v>1134.1600000000001</v>
      </c>
      <c r="D52" t="str">
        <f>VLOOKUP(B52,'[23]статьи затрат'!$A:$B,2,0)</f>
        <v>Прочие расходы</v>
      </c>
      <c r="E52" t="s">
        <v>10</v>
      </c>
    </row>
    <row r="53" spans="1:5" ht="15.75" thickBot="1" x14ac:dyDescent="0.3">
      <c r="A53" s="43" t="s">
        <v>210</v>
      </c>
      <c r="B53" s="44" t="s">
        <v>216</v>
      </c>
      <c r="C53" s="45">
        <v>176771.21</v>
      </c>
      <c r="D53" t="str">
        <f>VLOOKUP(B53,'[23]статьи затрат'!$A:$B,2,0)</f>
        <v>Материальные затраты, Сырье, материалы и ГСМ для совственных нужд</v>
      </c>
      <c r="E53" t="s">
        <v>12</v>
      </c>
    </row>
    <row r="54" spans="1:5" ht="15.75" thickBot="1" x14ac:dyDescent="0.3">
      <c r="A54" s="43" t="s">
        <v>210</v>
      </c>
      <c r="B54" s="44" t="s">
        <v>179</v>
      </c>
      <c r="C54" s="45">
        <v>31478.18</v>
      </c>
      <c r="D54" t="str">
        <f>VLOOKUP(B54,'[23]статьи затрат'!$A:$B,2,0)</f>
        <v>Материальные затраты, Сырье, материалы и ГСМ для совственных нужд</v>
      </c>
      <c r="E54" t="s">
        <v>12</v>
      </c>
    </row>
    <row r="55" spans="1:5" ht="15.75" thickBot="1" x14ac:dyDescent="0.3">
      <c r="A55" s="43" t="s">
        <v>210</v>
      </c>
      <c r="B55" s="44" t="s">
        <v>181</v>
      </c>
      <c r="C55" s="45">
        <v>316661.77</v>
      </c>
      <c r="D55" t="str">
        <f>VLOOKUP(B55,'[23]статьи затрат'!$A:$B,2,0)</f>
        <v xml:space="preserve">Материальные затраты, коммунальные услуги </v>
      </c>
      <c r="E55" t="s">
        <v>8</v>
      </c>
    </row>
    <row r="56" spans="1:5" ht="15.75" thickBot="1" x14ac:dyDescent="0.3">
      <c r="A56" s="43" t="s">
        <v>210</v>
      </c>
      <c r="B56" s="44" t="s">
        <v>183</v>
      </c>
      <c r="C56" s="45">
        <v>38901568.219999999</v>
      </c>
      <c r="D56" t="str">
        <f>VLOOKUP(B56,'[23]статьи затрат'!$A:$B,2,0)</f>
        <v>Расходы на персонал, зарплата начисленная с НДФЛ</v>
      </c>
    </row>
    <row r="57" spans="1:5" ht="15.75" thickBot="1" x14ac:dyDescent="0.3">
      <c r="A57" s="43" t="s">
        <v>210</v>
      </c>
      <c r="B57" s="44" t="s">
        <v>185</v>
      </c>
      <c r="C57" s="45">
        <v>99850.02</v>
      </c>
      <c r="D57" t="str">
        <f>VLOOKUP(B57,'[23]статьи затрат'!$A:$B,2,0)</f>
        <v>Прочие расходы</v>
      </c>
      <c r="E57" t="s">
        <v>12</v>
      </c>
    </row>
    <row r="58" spans="1:5" ht="15.75" thickBot="1" x14ac:dyDescent="0.3">
      <c r="A58" s="43" t="s">
        <v>210</v>
      </c>
      <c r="B58" s="44" t="s">
        <v>217</v>
      </c>
      <c r="C58" s="45">
        <v>79842.75</v>
      </c>
      <c r="D58" t="str">
        <f>VLOOKUP(B58,'[23]статьи затрат'!$A:$B,2,0)</f>
        <v>Прочие расходы</v>
      </c>
      <c r="E58" t="s">
        <v>12</v>
      </c>
    </row>
    <row r="59" spans="1:5" ht="15.75" thickBot="1" x14ac:dyDescent="0.3">
      <c r="A59" s="43" t="s">
        <v>210</v>
      </c>
      <c r="B59" s="44" t="s">
        <v>186</v>
      </c>
      <c r="C59" s="45">
        <v>153050</v>
      </c>
      <c r="D59" t="str">
        <f>VLOOKUP(B59,'[23]статьи затрат'!$A:$B,2,0)</f>
        <v>Прочие расходы</v>
      </c>
      <c r="E59" t="s">
        <v>8</v>
      </c>
    </row>
    <row r="60" spans="1:5" ht="15.75" thickBot="1" x14ac:dyDescent="0.3">
      <c r="A60" s="43" t="s">
        <v>210</v>
      </c>
      <c r="B60" s="44" t="s">
        <v>187</v>
      </c>
      <c r="C60" s="45">
        <v>134598.24</v>
      </c>
      <c r="D60" t="str">
        <f>VLOOKUP(B60,'[23]статьи затрат'!$A:$B,2,0)</f>
        <v>Прочие расходы</v>
      </c>
      <c r="E60" t="s">
        <v>10</v>
      </c>
    </row>
    <row r="61" spans="1:5" ht="15.75" thickBot="1" x14ac:dyDescent="0.3">
      <c r="A61" s="43" t="s">
        <v>210</v>
      </c>
      <c r="B61" s="44" t="s">
        <v>218</v>
      </c>
      <c r="C61" s="45">
        <v>78953.95</v>
      </c>
      <c r="D61" t="str">
        <f>VLOOKUP(B61,'[23]статьи затрат'!$A:$B,2,0)</f>
        <v>Прочие расходы</v>
      </c>
      <c r="E61" t="s">
        <v>12</v>
      </c>
    </row>
    <row r="62" spans="1:5" ht="15.75" thickBot="1" x14ac:dyDescent="0.3">
      <c r="A62" s="43" t="s">
        <v>210</v>
      </c>
      <c r="B62" s="44" t="s">
        <v>188</v>
      </c>
      <c r="C62" s="45">
        <v>4924127.33</v>
      </c>
      <c r="D62" t="str">
        <f>VLOOKUP(B62,'[23]статьи затрат'!$A:$B,2,0)</f>
        <v>Материальные затраты, аренда</v>
      </c>
      <c r="E62" t="s">
        <v>10</v>
      </c>
    </row>
    <row r="63" spans="1:5" ht="15.75" thickBot="1" x14ac:dyDescent="0.3">
      <c r="A63" s="43" t="s">
        <v>210</v>
      </c>
      <c r="B63" s="44" t="s">
        <v>189</v>
      </c>
      <c r="C63" s="45">
        <v>1050188.25</v>
      </c>
      <c r="D63" t="str">
        <f>VLOOKUP(B63,'[23]статьи затрат'!$A:$B,2,0)</f>
        <v>Прочие расходы</v>
      </c>
      <c r="E63" t="s">
        <v>12</v>
      </c>
    </row>
    <row r="64" spans="1:5" ht="15.75" thickBot="1" x14ac:dyDescent="0.3">
      <c r="A64" s="43" t="s">
        <v>210</v>
      </c>
      <c r="B64" s="44" t="s">
        <v>191</v>
      </c>
      <c r="C64" s="45">
        <v>50052.75</v>
      </c>
      <c r="D64" t="str">
        <f>VLOOKUP(B64,'[23]статьи затрат'!$A:$B,2,0)</f>
        <v>Материальные затраты, техобслуживание и ремонт</v>
      </c>
      <c r="E64" t="s">
        <v>9</v>
      </c>
    </row>
    <row r="65" spans="1:5" ht="15.75" thickBot="1" x14ac:dyDescent="0.3">
      <c r="A65" s="43" t="s">
        <v>210</v>
      </c>
      <c r="B65" s="44" t="s">
        <v>192</v>
      </c>
      <c r="C65" s="45">
        <v>33149.620000000003</v>
      </c>
      <c r="D65" t="str">
        <f>VLOOKUP(B65,'[23]статьи затрат'!$A:$B,2,0)</f>
        <v>Материальные затраты, Сырье, материалы и ГСМ для совственных нужд</v>
      </c>
      <c r="E65" t="s">
        <v>12</v>
      </c>
    </row>
    <row r="66" spans="1:5" ht="15.75" thickBot="1" x14ac:dyDescent="0.3">
      <c r="A66" s="43" t="s">
        <v>210</v>
      </c>
      <c r="B66" s="44" t="s">
        <v>193</v>
      </c>
      <c r="C66" s="45">
        <v>1681296.91</v>
      </c>
      <c r="D66" t="str">
        <f>VLOOKUP(B66,'[23]статьи затрат'!$A:$B,2,0)</f>
        <v xml:space="preserve">Материальные затраты, коммунальные услуги </v>
      </c>
      <c r="E66" t="s">
        <v>8</v>
      </c>
    </row>
    <row r="67" spans="1:5" ht="15.75" thickBot="1" x14ac:dyDescent="0.3">
      <c r="A67" s="43" t="s">
        <v>210</v>
      </c>
      <c r="B67" s="44" t="s">
        <v>194</v>
      </c>
      <c r="C67" s="45">
        <v>52211.33</v>
      </c>
      <c r="D67" t="str">
        <f>VLOOKUP(B67,'[23]статьи затрат'!$A:$B,2,0)</f>
        <v>Прочие расходы</v>
      </c>
      <c r="E67" t="s">
        <v>12</v>
      </c>
    </row>
    <row r="68" spans="1:5" ht="15.75" thickBot="1" x14ac:dyDescent="0.3">
      <c r="A68" s="43" t="s">
        <v>210</v>
      </c>
      <c r="B68" s="44" t="s">
        <v>219</v>
      </c>
      <c r="C68" s="45">
        <v>3756364.42</v>
      </c>
      <c r="D68" t="str">
        <f>VLOOKUP(B68,'[23]статьи затрат'!$A:$B,2,0)</f>
        <v>Прочие расходы</v>
      </c>
      <c r="E68" t="s">
        <v>8</v>
      </c>
    </row>
    <row r="69" spans="1:5" ht="15.75" thickBot="1" x14ac:dyDescent="0.3">
      <c r="A69" s="43" t="s">
        <v>210</v>
      </c>
      <c r="B69" s="44" t="s">
        <v>195</v>
      </c>
      <c r="C69" s="45">
        <v>4823501.8600000003</v>
      </c>
      <c r="D69" t="str">
        <f>VLOOKUP(B69,'[23]статьи затрат'!$A:$B,2,0)</f>
        <v>Прочие расходы</v>
      </c>
      <c r="E69" t="s">
        <v>12</v>
      </c>
    </row>
    <row r="70" spans="1:5" ht="15.75" thickBot="1" x14ac:dyDescent="0.3">
      <c r="A70" s="43" t="s">
        <v>210</v>
      </c>
      <c r="B70" s="44" t="s">
        <v>196</v>
      </c>
      <c r="C70" s="45">
        <v>3295698.94</v>
      </c>
      <c r="D70" t="str">
        <f>VLOOKUP(B70,'[23]статьи затрат'!$A:$B,2,0)</f>
        <v xml:space="preserve">Материальные затраты, коммунальные услуги </v>
      </c>
      <c r="E70" t="s">
        <v>8</v>
      </c>
    </row>
    <row r="71" spans="1:5" ht="15.75" thickBot="1" x14ac:dyDescent="0.3">
      <c r="A71" s="43" t="s">
        <v>210</v>
      </c>
      <c r="B71" s="44" t="s">
        <v>197</v>
      </c>
      <c r="C71" s="45">
        <v>1830</v>
      </c>
      <c r="D71" t="str">
        <f>VLOOKUP(B71,'[23]статьи затрат'!$A:$B,2,0)</f>
        <v>Прочие расходы</v>
      </c>
      <c r="E71" t="s">
        <v>10</v>
      </c>
    </row>
    <row r="72" spans="1:5" ht="15.75" thickBot="1" x14ac:dyDescent="0.3">
      <c r="A72" s="43" t="s">
        <v>210</v>
      </c>
      <c r="B72" s="44" t="s">
        <v>198</v>
      </c>
      <c r="C72" s="45">
        <v>4445802.92</v>
      </c>
      <c r="D72" t="str">
        <f>VLOOKUP(B72,'[23]статьи затрат'!$A:$B,2,0)</f>
        <v>Материальные затраты, Сырье, материалы и ГСМ для совственных нужд</v>
      </c>
      <c r="E72" t="s">
        <v>8</v>
      </c>
    </row>
    <row r="73" spans="1:5" ht="15.75" thickBot="1" x14ac:dyDescent="0.3">
      <c r="A73" s="43" t="s">
        <v>210</v>
      </c>
      <c r="B73" s="44" t="s">
        <v>199</v>
      </c>
      <c r="C73" s="45">
        <v>436665.91</v>
      </c>
      <c r="D73" t="str">
        <f>VLOOKUP(B73,'[23]статьи затрат'!$A:$B,2,0)</f>
        <v>Материальные затраты, Сырье, материалы и ГСМ для совственных нужд</v>
      </c>
      <c r="E73" t="s">
        <v>9</v>
      </c>
    </row>
    <row r="74" spans="1:5" ht="15.75" thickBot="1" x14ac:dyDescent="0.3">
      <c r="A74" s="43" t="s">
        <v>210</v>
      </c>
      <c r="B74" s="44" t="s">
        <v>220</v>
      </c>
      <c r="C74" s="45">
        <v>98055</v>
      </c>
      <c r="D74" t="str">
        <f>VLOOKUP(B74,'[23]статьи затрат'!$A:$B,2,0)</f>
        <v>Прочие расходы</v>
      </c>
      <c r="E74" t="s">
        <v>12</v>
      </c>
    </row>
    <row r="75" spans="1:5" ht="15.75" thickBot="1" x14ac:dyDescent="0.3">
      <c r="A75" s="43" t="s">
        <v>210</v>
      </c>
      <c r="B75" s="44" t="s">
        <v>200</v>
      </c>
      <c r="C75" s="45">
        <v>1478209.71</v>
      </c>
      <c r="D75" t="str">
        <f>VLOOKUP(B75,'[23]статьи затрат'!$A:$B,2,0)</f>
        <v>Прочие расходы</v>
      </c>
      <c r="E75" t="s">
        <v>12</v>
      </c>
    </row>
    <row r="76" spans="1:5" ht="15.75" thickBot="1" x14ac:dyDescent="0.3">
      <c r="A76" s="43" t="s">
        <v>210</v>
      </c>
      <c r="B76" s="44" t="s">
        <v>221</v>
      </c>
      <c r="C76" s="45">
        <v>17893548.140000001</v>
      </c>
      <c r="D76" t="str">
        <f>VLOOKUP(B76,'[23]статьи затрат'!$A:$B,2,0)</f>
        <v>Прочие расходы</v>
      </c>
      <c r="E76" t="s">
        <v>12</v>
      </c>
    </row>
    <row r="77" spans="1:5" ht="15.75" thickBot="1" x14ac:dyDescent="0.3">
      <c r="A77" s="43" t="s">
        <v>210</v>
      </c>
      <c r="B77" s="44" t="s">
        <v>201</v>
      </c>
      <c r="C77" s="45">
        <v>1091986.24</v>
      </c>
      <c r="D77" t="str">
        <f>VLOOKUP(B77,'[23]статьи затрат'!$A:$B,2,0)</f>
        <v>Прочие расходы</v>
      </c>
      <c r="E77" t="s">
        <v>12</v>
      </c>
    </row>
    <row r="78" spans="1:5" ht="15.75" thickBot="1" x14ac:dyDescent="0.3">
      <c r="A78" s="43" t="s">
        <v>210</v>
      </c>
      <c r="B78" s="44" t="s">
        <v>202</v>
      </c>
      <c r="C78" s="45">
        <v>598164.56999999995</v>
      </c>
      <c r="D78" t="str">
        <f>VLOOKUP(B78,'[23]статьи затрат'!$A:$B,2,0)</f>
        <v>Прочие расходы</v>
      </c>
      <c r="E78" t="s">
        <v>12</v>
      </c>
    </row>
    <row r="79" spans="1:5" ht="15.75" thickBot="1" x14ac:dyDescent="0.3">
      <c r="A79" s="43" t="s">
        <v>210</v>
      </c>
      <c r="B79" s="44" t="s">
        <v>222</v>
      </c>
      <c r="C79" s="45">
        <v>285578</v>
      </c>
      <c r="D79" t="str">
        <f>VLOOKUP(B79,'[23]статьи затрат'!$A:$B,2,0)</f>
        <v>Прочие расходы</v>
      </c>
      <c r="E79" t="s">
        <v>12</v>
      </c>
    </row>
    <row r="80" spans="1:5" ht="15.75" thickBot="1" x14ac:dyDescent="0.3">
      <c r="A80" s="43" t="s">
        <v>210</v>
      </c>
      <c r="B80" s="44" t="s">
        <v>223</v>
      </c>
      <c r="C80" s="45">
        <v>239796.77</v>
      </c>
      <c r="D80" t="str">
        <f>VLOOKUP(B80,'[23]статьи затрат'!$A:$B,2,0)</f>
        <v>Прочие расходы</v>
      </c>
      <c r="E80" t="s">
        <v>12</v>
      </c>
    </row>
    <row r="81" spans="1:5" ht="15.75" thickBot="1" x14ac:dyDescent="0.3">
      <c r="A81" s="43" t="s">
        <v>210</v>
      </c>
      <c r="B81" s="44" t="s">
        <v>204</v>
      </c>
      <c r="C81" s="45">
        <v>1040559.53</v>
      </c>
      <c r="D81" t="str">
        <f>VLOOKUP(B81,'[23]статьи затрат'!$A:$B,2,0)</f>
        <v>Материальные затраты, техобслуживание и ремонт</v>
      </c>
      <c r="E81" t="s">
        <v>9</v>
      </c>
    </row>
    <row r="82" spans="1:5" ht="15.75" thickBot="1" x14ac:dyDescent="0.3">
      <c r="A82" s="43" t="s">
        <v>210</v>
      </c>
      <c r="B82" s="44" t="s">
        <v>205</v>
      </c>
      <c r="C82" s="45">
        <v>412275.46</v>
      </c>
      <c r="D82" t="str">
        <f>VLOOKUP(B82,'[23]статьи затрат'!$A:$B,2,0)</f>
        <v>Прочие расходы</v>
      </c>
      <c r="E82" t="s">
        <v>12</v>
      </c>
    </row>
    <row r="83" spans="1:5" ht="15.75" thickBot="1" x14ac:dyDescent="0.3">
      <c r="A83" s="43" t="s">
        <v>210</v>
      </c>
      <c r="B83" s="44" t="s">
        <v>208</v>
      </c>
      <c r="C83" s="45">
        <v>11138103.060000001</v>
      </c>
      <c r="D83" t="str">
        <f>VLOOKUP(B83,'[23]статьи затрат'!$A:$B,2,0)</f>
        <v>Расходы на персонал, Отчисления в соц. Фонды</v>
      </c>
    </row>
    <row r="84" spans="1:5" ht="15.75" thickBot="1" x14ac:dyDescent="0.3">
      <c r="A84" s="43" t="s">
        <v>210</v>
      </c>
      <c r="B84" s="44" t="s">
        <v>224</v>
      </c>
      <c r="C84" s="45">
        <v>1838708</v>
      </c>
      <c r="D84" t="str">
        <f>VLOOKUP(B84,'[23]статьи затрат'!$A:$B,2,0)</f>
        <v>Налог на имущество</v>
      </c>
      <c r="E84" t="s">
        <v>12</v>
      </c>
    </row>
    <row r="85" spans="1:5" ht="15.75" thickBot="1" x14ac:dyDescent="0.3">
      <c r="A85" s="43" t="s">
        <v>210</v>
      </c>
      <c r="B85" s="44" t="s">
        <v>225</v>
      </c>
      <c r="C85" s="45">
        <v>59928.33</v>
      </c>
      <c r="D85" t="str">
        <f>VLOOKUP(B85,'[23]статьи затрат'!$A:$B,2,0)</f>
        <v>Прочие налоги в себестоимости</v>
      </c>
      <c r="E85" t="s">
        <v>12</v>
      </c>
    </row>
    <row r="86" spans="1:5" ht="15.75" thickBot="1" x14ac:dyDescent="0.3">
      <c r="A86" s="43" t="s">
        <v>210</v>
      </c>
      <c r="B86" s="44" t="s">
        <v>226</v>
      </c>
      <c r="C86" s="45">
        <v>368017</v>
      </c>
      <c r="D86" t="str">
        <f>VLOOKUP(B86,'[23]статьи затрат'!$A:$B,2,0)</f>
        <v>Прочие налоги в себестоимости</v>
      </c>
      <c r="E86" t="s">
        <v>12</v>
      </c>
    </row>
    <row r="87" spans="1:5" ht="15.75" thickBot="1" x14ac:dyDescent="0.3">
      <c r="A87" s="43" t="s">
        <v>210</v>
      </c>
      <c r="B87" s="44" t="s">
        <v>209</v>
      </c>
      <c r="C87" s="45">
        <v>4434510.0199999996</v>
      </c>
      <c r="D87" t="str">
        <f>VLOOKUP(B87,'[23]статьи затрат'!$A:$B,2,0)</f>
        <v>Материальные затраты, аренда</v>
      </c>
      <c r="E87" t="s">
        <v>10</v>
      </c>
    </row>
    <row r="88" spans="1:5" ht="15.75" thickBot="1" x14ac:dyDescent="0.3">
      <c r="A88" s="43" t="s">
        <v>210</v>
      </c>
      <c r="B88" s="44" t="s">
        <v>227</v>
      </c>
      <c r="C88" s="45">
        <v>2691.27</v>
      </c>
      <c r="D88" t="str">
        <f>VLOOKUP(B88,'[23]статьи затрат'!$A:$B,2,0)</f>
        <v>Материальные затраты, аренда</v>
      </c>
      <c r="E88" t="s">
        <v>10</v>
      </c>
    </row>
    <row r="173" spans="3:3" x14ac:dyDescent="0.25">
      <c r="C173">
        <f>SUM(0)</f>
        <v>0</v>
      </c>
    </row>
  </sheetData>
  <autoFilter ref="A2:E88" xr:uid="{00000000-0009-0000-0000-000004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2"/>
  <sheetViews>
    <sheetView topLeftCell="A64" workbookViewId="0">
      <selection activeCell="E199" sqref="E199"/>
    </sheetView>
  </sheetViews>
  <sheetFormatPr defaultRowHeight="15" x14ac:dyDescent="0.25"/>
  <cols>
    <col min="2" max="2" width="59.140625" customWidth="1"/>
    <col min="3" max="3" width="14.28515625" style="42" bestFit="1" customWidth="1"/>
    <col min="4" max="4" width="29.140625" style="42" customWidth="1"/>
  </cols>
  <sheetData>
    <row r="1" spans="1:4" ht="15.75" thickBot="1" x14ac:dyDescent="0.3">
      <c r="A1" t="s">
        <v>167</v>
      </c>
      <c r="B1" s="44" t="s">
        <v>234</v>
      </c>
      <c r="C1" s="46">
        <v>2370720.48</v>
      </c>
      <c r="D1" s="42" t="e">
        <f>INDEX(Лист1!$A$2:$E$88,MATCH(B1,Лист1!$B$2:$B$88,0),5)</f>
        <v>#N/A</v>
      </c>
    </row>
    <row r="2" spans="1:4" ht="15.75" thickBot="1" x14ac:dyDescent="0.3">
      <c r="A2" t="s">
        <v>167</v>
      </c>
      <c r="B2" s="44" t="s">
        <v>168</v>
      </c>
      <c r="C2" s="46">
        <v>3702799.54</v>
      </c>
      <c r="D2" s="42">
        <f>INDEX(Лист1!$A$2:$E$88,MATCH(B2,Лист1!$B$2:$B$88,0),5)</f>
        <v>0</v>
      </c>
    </row>
    <row r="3" spans="1:4" ht="15.75" thickBot="1" x14ac:dyDescent="0.3">
      <c r="A3" t="s">
        <v>167</v>
      </c>
      <c r="B3" s="44" t="s">
        <v>169</v>
      </c>
      <c r="C3" s="46">
        <v>1541715.72</v>
      </c>
      <c r="D3" s="42">
        <f>INDEX(Лист1!$A$2:$E$88,MATCH(B3,Лист1!$B$2:$B$88,0),5)</f>
        <v>0</v>
      </c>
    </row>
    <row r="4" spans="1:4" ht="15.75" thickBot="1" x14ac:dyDescent="0.3">
      <c r="A4" t="s">
        <v>167</v>
      </c>
      <c r="B4" s="44" t="s">
        <v>170</v>
      </c>
      <c r="C4" s="46">
        <v>38000.04</v>
      </c>
      <c r="D4" s="42">
        <f>INDEX(Лист1!$A$2:$E$88,MATCH(B4,Лист1!$B$2:$B$88,0),5)</f>
        <v>0</v>
      </c>
    </row>
    <row r="5" spans="1:4" ht="15.75" thickBot="1" x14ac:dyDescent="0.3">
      <c r="A5" t="s">
        <v>167</v>
      </c>
      <c r="B5" s="44" t="s">
        <v>171</v>
      </c>
      <c r="C5" s="46">
        <v>5910576.8700000001</v>
      </c>
      <c r="D5" s="42" t="str">
        <f>INDEX(Лист1!$A$2:$E$88,MATCH(B5,Лист1!$B$2:$B$88,0),5)</f>
        <v>Прочие производственные расходы</v>
      </c>
    </row>
    <row r="6" spans="1:4" ht="15.75" thickBot="1" x14ac:dyDescent="0.3">
      <c r="A6" t="s">
        <v>167</v>
      </c>
      <c r="B6" s="44" t="s">
        <v>228</v>
      </c>
      <c r="C6" s="46">
        <v>63109</v>
      </c>
      <c r="D6" s="42" t="s">
        <v>11</v>
      </c>
    </row>
    <row r="7" spans="1:4" ht="15.75" thickBot="1" x14ac:dyDescent="0.3">
      <c r="A7" t="s">
        <v>167</v>
      </c>
      <c r="B7" s="44" t="s">
        <v>172</v>
      </c>
      <c r="C7" s="46">
        <v>1937456.22</v>
      </c>
      <c r="D7" s="42" t="str">
        <f>INDEX(Лист1!$A$2:$E$88,MATCH(B7,Лист1!$B$2:$B$88,0),5)</f>
        <v>Содержание и эксплуатация зданий, сооружений и оборудования</v>
      </c>
    </row>
    <row r="8" spans="1:4" ht="15.75" thickBot="1" x14ac:dyDescent="0.3">
      <c r="A8" t="s">
        <v>167</v>
      </c>
      <c r="B8" s="44" t="s">
        <v>173</v>
      </c>
      <c r="C8" s="46">
        <v>9551604.75</v>
      </c>
      <c r="D8" s="42" t="str">
        <f>INDEX(Лист1!$A$2:$E$88,MATCH(B8,Лист1!$B$2:$B$88,0),5)</f>
        <v>Содержание и эксплуатация зданий, сооружений и оборудования</v>
      </c>
    </row>
    <row r="9" spans="1:4" ht="15.75" thickBot="1" x14ac:dyDescent="0.3">
      <c r="A9" t="s">
        <v>167</v>
      </c>
      <c r="B9" s="44" t="s">
        <v>174</v>
      </c>
      <c r="C9" s="46">
        <v>13513839.43</v>
      </c>
      <c r="D9" s="42">
        <f>INDEX(Лист1!$A$2:$E$88,MATCH(B9,Лист1!$B$2:$B$88,0),5)</f>
        <v>0</v>
      </c>
    </row>
    <row r="10" spans="1:4" ht="15.75" thickBot="1" x14ac:dyDescent="0.3">
      <c r="A10" t="s">
        <v>167</v>
      </c>
      <c r="B10" s="44" t="s">
        <v>175</v>
      </c>
      <c r="C10" s="46">
        <v>9227.3700000000008</v>
      </c>
      <c r="D10" s="42" t="str">
        <f>INDEX(Лист1!$A$2:$E$88,MATCH(B10,Лист1!$B$2:$B$88,0),5)</f>
        <v>Содержание и эксплуатация зданий, сооружений и оборудования</v>
      </c>
    </row>
    <row r="11" spans="1:4" ht="15.75" thickBot="1" x14ac:dyDescent="0.3">
      <c r="A11" t="s">
        <v>167</v>
      </c>
      <c r="B11" s="44" t="s">
        <v>176</v>
      </c>
      <c r="C11" s="46">
        <v>809824.7</v>
      </c>
      <c r="D11" s="42" t="str">
        <f>INDEX(Лист1!$A$2:$E$88,MATCH(B11,Лист1!$B$2:$B$88,0),5)</f>
        <v>Содержание и эксплуатация зданий, сооружений и оборудования</v>
      </c>
    </row>
    <row r="12" spans="1:4" ht="15.75" thickBot="1" x14ac:dyDescent="0.3">
      <c r="A12" t="s">
        <v>167</v>
      </c>
      <c r="B12" s="44" t="s">
        <v>229</v>
      </c>
      <c r="C12" s="46">
        <v>611581.74</v>
      </c>
      <c r="D12" s="42" t="s">
        <v>8</v>
      </c>
    </row>
    <row r="13" spans="1:4" ht="15.75" thickBot="1" x14ac:dyDescent="0.3">
      <c r="A13" t="s">
        <v>167</v>
      </c>
      <c r="B13" s="44" t="s">
        <v>230</v>
      </c>
      <c r="C13" s="46">
        <v>9040</v>
      </c>
      <c r="D13" s="42" t="s">
        <v>12</v>
      </c>
    </row>
    <row r="14" spans="1:4" ht="15.75" thickBot="1" x14ac:dyDescent="0.3">
      <c r="A14" t="s">
        <v>167</v>
      </c>
      <c r="B14" s="44" t="s">
        <v>212</v>
      </c>
      <c r="C14" s="46">
        <v>985346.5</v>
      </c>
      <c r="D14" s="42" t="str">
        <f>INDEX(Лист1!$A$2:$E$88,MATCH(B14,Лист1!$B$2:$B$88,0),5)</f>
        <v xml:space="preserve">Аренда и услуги сторонних предприятий и организаций </v>
      </c>
    </row>
    <row r="15" spans="1:4" ht="15.75" thickBot="1" x14ac:dyDescent="0.3">
      <c r="A15" t="s">
        <v>167</v>
      </c>
      <c r="B15" s="44" t="s">
        <v>214</v>
      </c>
      <c r="C15" s="46">
        <v>20052.82</v>
      </c>
      <c r="D15" s="42" t="str">
        <f>INDEX(Лист1!$A$2:$E$88,MATCH(B15,Лист1!$B$2:$B$88,0),5)</f>
        <v>Общехозяйственные расходы</v>
      </c>
    </row>
    <row r="16" spans="1:4" ht="15.75" thickBot="1" x14ac:dyDescent="0.3">
      <c r="A16" t="s">
        <v>167</v>
      </c>
      <c r="B16" s="44" t="s">
        <v>216</v>
      </c>
      <c r="C16" s="46">
        <v>53059.8</v>
      </c>
      <c r="D16" s="42" t="str">
        <f>INDEX(Лист1!$A$2:$E$88,MATCH(B16,Лист1!$B$2:$B$88,0),5)</f>
        <v>Общехозяйственные расходы</v>
      </c>
    </row>
    <row r="17" spans="1:4" ht="15.75" thickBot="1" x14ac:dyDescent="0.3">
      <c r="A17" t="s">
        <v>167</v>
      </c>
      <c r="B17" s="44" t="s">
        <v>180</v>
      </c>
      <c r="C17" s="46">
        <v>76610</v>
      </c>
      <c r="D17" s="42" t="str">
        <f>INDEX(Лист1!$A$2:$E$88,MATCH(B17,Лист1!$B$2:$B$88,0),5)</f>
        <v xml:space="preserve">Аренда и услуги сторонних предприятий и организаций </v>
      </c>
    </row>
    <row r="18" spans="1:4" ht="15.75" thickBot="1" x14ac:dyDescent="0.3">
      <c r="A18" t="s">
        <v>167</v>
      </c>
      <c r="B18" s="44" t="s">
        <v>181</v>
      </c>
      <c r="C18" s="46">
        <v>166855.96</v>
      </c>
      <c r="D18" s="42" t="str">
        <f>INDEX(Лист1!$A$2:$E$88,MATCH(B18,Лист1!$B$2:$B$88,0),5)</f>
        <v>Содержание и эксплуатация зданий, сооружений и оборудования</v>
      </c>
    </row>
    <row r="19" spans="1:4" ht="15.75" thickBot="1" x14ac:dyDescent="0.3">
      <c r="A19" t="s">
        <v>167</v>
      </c>
      <c r="B19" s="44" t="s">
        <v>183</v>
      </c>
      <c r="C19" s="46">
        <v>180064946.96000001</v>
      </c>
      <c r="D19" s="42">
        <f>INDEX(Лист1!$A$2:$E$88,MATCH(B19,Лист1!$B$2:$B$88,0),5)</f>
        <v>0</v>
      </c>
    </row>
    <row r="20" spans="1:4" ht="15.75" thickBot="1" x14ac:dyDescent="0.3">
      <c r="A20" t="s">
        <v>167</v>
      </c>
      <c r="B20" s="44" t="s">
        <v>184</v>
      </c>
      <c r="C20" s="46">
        <v>6210476</v>
      </c>
      <c r="D20" s="42" t="str">
        <f>INDEX(Лист1!$A$2:$E$88,MATCH(B20,Лист1!$B$2:$B$88,0),5)</f>
        <v xml:space="preserve">Аренда и услуги сторонних предприятий и организаций </v>
      </c>
    </row>
    <row r="21" spans="1:4" ht="15.75" thickBot="1" x14ac:dyDescent="0.3">
      <c r="A21" t="s">
        <v>167</v>
      </c>
      <c r="B21" s="44" t="s">
        <v>185</v>
      </c>
      <c r="C21" s="46">
        <v>697696.84</v>
      </c>
      <c r="D21" s="42" t="str">
        <f>INDEX(Лист1!$A$2:$E$88,MATCH(B21,Лист1!$B$2:$B$88,0),5)</f>
        <v>Прочие производственные расходы</v>
      </c>
    </row>
    <row r="22" spans="1:4" ht="15.75" thickBot="1" x14ac:dyDescent="0.3">
      <c r="A22" t="s">
        <v>167</v>
      </c>
      <c r="B22" s="44" t="s">
        <v>217</v>
      </c>
      <c r="C22" s="46">
        <v>161320.34</v>
      </c>
      <c r="D22" s="42" t="str">
        <f>INDEX(Лист1!$A$2:$E$88,MATCH(B22,Лист1!$B$2:$B$88,0),5)</f>
        <v>Общехозяйственные расходы</v>
      </c>
    </row>
    <row r="23" spans="1:4" ht="15.75" thickBot="1" x14ac:dyDescent="0.3">
      <c r="A23" t="s">
        <v>167</v>
      </c>
      <c r="B23" s="44" t="s">
        <v>188</v>
      </c>
      <c r="C23" s="46">
        <v>13793152.07</v>
      </c>
      <c r="D23" s="42" t="str">
        <f>INDEX(Лист1!$A$2:$E$88,MATCH(B23,Лист1!$B$2:$B$88,0),5)</f>
        <v xml:space="preserve">Аренда и услуги сторонних предприятий и организаций </v>
      </c>
    </row>
    <row r="24" spans="1:4" ht="15.75" thickBot="1" x14ac:dyDescent="0.3">
      <c r="A24" t="s">
        <v>167</v>
      </c>
      <c r="B24" s="44" t="s">
        <v>189</v>
      </c>
      <c r="C24" s="46">
        <v>2073800.75</v>
      </c>
      <c r="D24" s="42" t="str">
        <f>INDEX(Лист1!$A$2:$E$88,MATCH(B24,Лист1!$B$2:$B$88,0),5)</f>
        <v>Прочие производственные расходы</v>
      </c>
    </row>
    <row r="25" spans="1:4" ht="15.75" thickBot="1" x14ac:dyDescent="0.3">
      <c r="A25" t="s">
        <v>167</v>
      </c>
      <c r="B25" s="44" t="s">
        <v>190</v>
      </c>
      <c r="C25" s="46">
        <v>998394.1</v>
      </c>
      <c r="D25" s="42" t="str">
        <f>INDEX(Лист1!$A$2:$E$88,MATCH(B25,Лист1!$B$2:$B$88,0),5)</f>
        <v>Затраты на ремонт ОПФ</v>
      </c>
    </row>
    <row r="26" spans="1:4" ht="15.75" thickBot="1" x14ac:dyDescent="0.3">
      <c r="A26" t="s">
        <v>167</v>
      </c>
      <c r="B26" s="44" t="s">
        <v>191</v>
      </c>
      <c r="C26" s="46">
        <v>1880463.57</v>
      </c>
      <c r="D26" s="42" t="str">
        <f>INDEX(Лист1!$A$2:$E$88,MATCH(B26,Лист1!$B$2:$B$88,0),5)</f>
        <v>Затраты на ремонт ОПФ</v>
      </c>
    </row>
    <row r="27" spans="1:4" ht="15.75" thickBot="1" x14ac:dyDescent="0.3">
      <c r="A27" t="s">
        <v>167</v>
      </c>
      <c r="B27" s="44" t="s">
        <v>233</v>
      </c>
      <c r="C27" s="46">
        <v>6340.5</v>
      </c>
      <c r="D27" s="42" t="s">
        <v>11</v>
      </c>
    </row>
    <row r="28" spans="1:4" ht="15.75" thickBot="1" x14ac:dyDescent="0.3">
      <c r="A28" t="s">
        <v>167</v>
      </c>
      <c r="B28" s="44" t="s">
        <v>192</v>
      </c>
      <c r="C28" s="46">
        <v>281062.21000000002</v>
      </c>
      <c r="D28" s="42" t="str">
        <f>INDEX(Лист1!$A$2:$E$88,MATCH(B28,Лист1!$B$2:$B$88,0),5)</f>
        <v>Прочие производственные расходы</v>
      </c>
    </row>
    <row r="29" spans="1:4" ht="15.75" thickBot="1" x14ac:dyDescent="0.3">
      <c r="A29" t="s">
        <v>167</v>
      </c>
      <c r="B29" s="44" t="s">
        <v>193</v>
      </c>
      <c r="C29" s="46">
        <v>9853717.1699999999</v>
      </c>
      <c r="D29" s="42" t="str">
        <f>INDEX(Лист1!$A$2:$E$88,MATCH(B29,Лист1!$B$2:$B$88,0),5)</f>
        <v>Содержание и эксплуатация зданий, сооружений и оборудования</v>
      </c>
    </row>
    <row r="30" spans="1:4" ht="15.75" thickBot="1" x14ac:dyDescent="0.3">
      <c r="A30" t="s">
        <v>167</v>
      </c>
      <c r="B30" s="44" t="s">
        <v>194</v>
      </c>
      <c r="C30" s="46">
        <v>690181.83</v>
      </c>
      <c r="D30" s="42" t="str">
        <f>INDEX(Лист1!$A$2:$E$88,MATCH(B30,Лист1!$B$2:$B$88,0),5)</f>
        <v>Прочие производственные расходы</v>
      </c>
    </row>
    <row r="31" spans="1:4" ht="15.75" thickBot="1" x14ac:dyDescent="0.3">
      <c r="A31" t="s">
        <v>167</v>
      </c>
      <c r="B31" s="44" t="s">
        <v>195</v>
      </c>
      <c r="C31" s="46">
        <v>293594.33</v>
      </c>
      <c r="D31" s="42" t="s">
        <v>12</v>
      </c>
    </row>
    <row r="32" spans="1:4" ht="15.75" thickBot="1" x14ac:dyDescent="0.3">
      <c r="A32" t="s">
        <v>167</v>
      </c>
      <c r="B32" s="44" t="s">
        <v>196</v>
      </c>
      <c r="C32" s="46">
        <v>4969250.51</v>
      </c>
      <c r="D32" s="42" t="str">
        <f>INDEX(Лист1!$A$2:$E$88,MATCH(B32,Лист1!$B$2:$B$88,0),5)</f>
        <v>Содержание и эксплуатация зданий, сооружений и оборудования</v>
      </c>
    </row>
    <row r="33" spans="1:4" ht="15.75" thickBot="1" x14ac:dyDescent="0.3">
      <c r="A33" t="s">
        <v>167</v>
      </c>
      <c r="B33" s="44" t="s">
        <v>197</v>
      </c>
      <c r="C33" s="46">
        <v>133881</v>
      </c>
      <c r="D33" s="42" t="str">
        <f>INDEX(Лист1!$A$2:$E$88,MATCH(B33,Лист1!$B$2:$B$88,0),5)</f>
        <v xml:space="preserve">Аренда и услуги сторонних предприятий и организаций </v>
      </c>
    </row>
    <row r="34" spans="1:4" ht="15.75" thickBot="1" x14ac:dyDescent="0.3">
      <c r="A34" t="s">
        <v>167</v>
      </c>
      <c r="B34" s="44" t="s">
        <v>198</v>
      </c>
      <c r="C34" s="46">
        <v>4697821.58</v>
      </c>
      <c r="D34" s="42" t="str">
        <f>INDEX(Лист1!$A$2:$E$88,MATCH(B34,Лист1!$B$2:$B$88,0),5)</f>
        <v>Затраты на ремонт ОПФ</v>
      </c>
    </row>
    <row r="35" spans="1:4" ht="24.75" thickBot="1" x14ac:dyDescent="0.3">
      <c r="A35" t="s">
        <v>167</v>
      </c>
      <c r="B35" s="44" t="s">
        <v>199</v>
      </c>
      <c r="C35" s="46">
        <v>3272244.8</v>
      </c>
      <c r="D35" s="42" t="str">
        <f>INDEX(Лист1!$A$2:$E$88,MATCH(B35,Лист1!$B$2:$B$88,0),5)</f>
        <v>Затраты на ремонт ОПФ</v>
      </c>
    </row>
    <row r="36" spans="1:4" ht="15.75" thickBot="1" x14ac:dyDescent="0.3">
      <c r="A36" t="s">
        <v>167</v>
      </c>
      <c r="B36" s="44" t="s">
        <v>220</v>
      </c>
      <c r="C36" s="46">
        <v>1100</v>
      </c>
      <c r="D36" s="42" t="str">
        <f>INDEX(Лист1!$A$2:$E$88,MATCH(B36,Лист1!$B$2:$B$88,0),5)</f>
        <v>Общехозяйственные расходы</v>
      </c>
    </row>
    <row r="37" spans="1:4" ht="24.75" thickBot="1" x14ac:dyDescent="0.3">
      <c r="A37" t="s">
        <v>167</v>
      </c>
      <c r="B37" s="44" t="s">
        <v>200</v>
      </c>
      <c r="C37" s="46">
        <v>2500063.5499999998</v>
      </c>
      <c r="D37" s="42" t="str">
        <f>INDEX(Лист1!$A$2:$E$88,MATCH(B37,Лист1!$B$2:$B$88,0),5)</f>
        <v>Прочие производственные расходы</v>
      </c>
    </row>
    <row r="38" spans="1:4" ht="15.75" thickBot="1" x14ac:dyDescent="0.3">
      <c r="A38" t="s">
        <v>167</v>
      </c>
      <c r="B38" s="44" t="s">
        <v>201</v>
      </c>
      <c r="C38" s="46">
        <v>5038875.54</v>
      </c>
      <c r="D38" s="42" t="str">
        <f>INDEX(Лист1!$A$2:$E$88,MATCH(B38,Лист1!$B$2:$B$88,0),5)</f>
        <v>Прочие производственные расходы</v>
      </c>
    </row>
    <row r="39" spans="1:4" ht="15.75" thickBot="1" x14ac:dyDescent="0.3">
      <c r="A39" t="s">
        <v>167</v>
      </c>
      <c r="B39" s="44" t="s">
        <v>202</v>
      </c>
      <c r="C39" s="46">
        <v>491455</v>
      </c>
      <c r="D39" s="42" t="str">
        <f>INDEX(Лист1!$A$2:$E$88,MATCH(B39,Лист1!$B$2:$B$88,0),5)</f>
        <v>Прочие производственные расходы</v>
      </c>
    </row>
    <row r="40" spans="1:4" ht="15.75" thickBot="1" x14ac:dyDescent="0.3">
      <c r="A40" t="s">
        <v>167</v>
      </c>
      <c r="B40" s="44" t="s">
        <v>222</v>
      </c>
      <c r="C40" s="46">
        <v>12600</v>
      </c>
      <c r="D40" s="42" t="s">
        <v>8</v>
      </c>
    </row>
    <row r="41" spans="1:4" ht="15.75" thickBot="1" x14ac:dyDescent="0.3">
      <c r="A41" t="s">
        <v>167</v>
      </c>
      <c r="B41" s="44" t="s">
        <v>203</v>
      </c>
      <c r="C41" s="46">
        <v>41376.86</v>
      </c>
      <c r="D41" s="42" t="str">
        <f>INDEX(Лист1!$A$2:$E$88,MATCH(B41,Лист1!$B$2:$B$88,0),5)</f>
        <v>Прочие производственные расходы</v>
      </c>
    </row>
    <row r="42" spans="1:4" ht="15.75" thickBot="1" x14ac:dyDescent="0.3">
      <c r="A42" t="s">
        <v>167</v>
      </c>
      <c r="B42" s="44" t="s">
        <v>204</v>
      </c>
      <c r="C42" s="46">
        <v>123733.74</v>
      </c>
      <c r="D42" s="42" t="str">
        <f>INDEX(Лист1!$A$2:$E$88,MATCH(B42,Лист1!$B$2:$B$88,0),5)</f>
        <v>Затраты на ремонт ОПФ</v>
      </c>
    </row>
    <row r="43" spans="1:4" ht="15.75" thickBot="1" x14ac:dyDescent="0.3">
      <c r="A43" t="s">
        <v>167</v>
      </c>
      <c r="B43" s="44" t="s">
        <v>205</v>
      </c>
      <c r="C43" s="46">
        <v>145941.51999999999</v>
      </c>
      <c r="D43" s="42" t="str">
        <f>INDEX(Лист1!$A$2:$E$88,MATCH(B43,Лист1!$B$2:$B$88,0),5)</f>
        <v>Прочие производственные расходы</v>
      </c>
    </row>
    <row r="44" spans="1:4" ht="15.75" thickBot="1" x14ac:dyDescent="0.3">
      <c r="A44" t="s">
        <v>167</v>
      </c>
      <c r="B44" s="44" t="s">
        <v>206</v>
      </c>
      <c r="C44" s="46">
        <v>233469.82</v>
      </c>
      <c r="D44" s="42" t="str">
        <f>INDEX(Лист1!$A$2:$E$88,MATCH(B44,Лист1!$B$2:$B$88,0),5)</f>
        <v>Прочие производственные расходы</v>
      </c>
    </row>
    <row r="45" spans="1:4" ht="15.75" thickBot="1" x14ac:dyDescent="0.3">
      <c r="A45" t="s">
        <v>167</v>
      </c>
      <c r="B45" s="44" t="s">
        <v>207</v>
      </c>
      <c r="C45" s="46">
        <v>15495.36</v>
      </c>
      <c r="D45" s="42" t="str">
        <f>INDEX(Лист1!$A$2:$E$88,MATCH(B45,Лист1!$B$2:$B$88,0),5)</f>
        <v>Прочие производственные расходы</v>
      </c>
    </row>
    <row r="46" spans="1:4" ht="15.75" thickBot="1" x14ac:dyDescent="0.3">
      <c r="A46" t="s">
        <v>167</v>
      </c>
      <c r="B46" s="44" t="s">
        <v>208</v>
      </c>
      <c r="C46" s="46">
        <v>54299101.369999997</v>
      </c>
      <c r="D46" s="42">
        <f>INDEX(Лист1!$A$2:$E$88,MATCH(B46,Лист1!$B$2:$B$88,0),5)</f>
        <v>0</v>
      </c>
    </row>
    <row r="47" spans="1:4" ht="15.75" thickBot="1" x14ac:dyDescent="0.3">
      <c r="A47" t="s">
        <v>167</v>
      </c>
      <c r="B47" s="44" t="s">
        <v>209</v>
      </c>
      <c r="C47" s="46">
        <v>7529530.6600000001</v>
      </c>
      <c r="D47" s="42" t="str">
        <f>INDEX(Лист1!$A$2:$E$88,MATCH(B47,Лист1!$B$2:$B$88,0),5)</f>
        <v xml:space="preserve">Аренда и услуги сторонних предприятий и организаций </v>
      </c>
    </row>
    <row r="48" spans="1:4" ht="15.75" thickBot="1" x14ac:dyDescent="0.3">
      <c r="A48" t="s">
        <v>167</v>
      </c>
      <c r="B48" s="44" t="s">
        <v>227</v>
      </c>
      <c r="C48" s="46">
        <v>2952.85</v>
      </c>
      <c r="D48" s="42" t="str">
        <f>INDEX(Лист1!$A$2:$E$88,MATCH(B48,Лист1!$B$2:$B$88,0),5)</f>
        <v xml:space="preserve">Аренда и услуги сторонних предприятий и организаций </v>
      </c>
    </row>
    <row r="49" spans="1:4" ht="15.75" thickBot="1" x14ac:dyDescent="0.3">
      <c r="A49" t="s">
        <v>210</v>
      </c>
      <c r="B49" s="44" t="s">
        <v>169</v>
      </c>
      <c r="C49" s="46">
        <v>3289.86</v>
      </c>
      <c r="D49" s="42">
        <f>INDEX(Лист1!$A$2:$E$88,MATCH(B49,Лист1!$B$2:$B$88,0),5)</f>
        <v>0</v>
      </c>
    </row>
    <row r="50" spans="1:4" ht="15.75" thickBot="1" x14ac:dyDescent="0.3">
      <c r="A50" t="s">
        <v>210</v>
      </c>
      <c r="B50" s="44" t="s">
        <v>170</v>
      </c>
      <c r="C50" s="46">
        <v>606870.96</v>
      </c>
      <c r="D50" s="42">
        <f>INDEX(Лист1!$A$2:$E$88,MATCH(B50,Лист1!$B$2:$B$88,0),5)</f>
        <v>0</v>
      </c>
    </row>
    <row r="51" spans="1:4" ht="15.75" thickBot="1" x14ac:dyDescent="0.3">
      <c r="A51" t="s">
        <v>210</v>
      </c>
      <c r="B51" s="44" t="s">
        <v>171</v>
      </c>
      <c r="C51" s="46">
        <v>20501</v>
      </c>
      <c r="D51" s="42" t="str">
        <f>INDEX(Лист1!$A$2:$E$88,MATCH(B51,Лист1!$B$2:$B$88,0),5)</f>
        <v>Прочие производственные расходы</v>
      </c>
    </row>
    <row r="52" spans="1:4" ht="15.75" thickBot="1" x14ac:dyDescent="0.3">
      <c r="A52" t="s">
        <v>210</v>
      </c>
      <c r="B52" s="44" t="s">
        <v>211</v>
      </c>
      <c r="C52" s="46">
        <v>150500</v>
      </c>
      <c r="D52" s="42" t="str">
        <f>INDEX(Лист1!$A$2:$E$88,MATCH(B52,Лист1!$B$2:$B$88,0),5)</f>
        <v>Общехозяйственные расходы</v>
      </c>
    </row>
    <row r="53" spans="1:4" ht="15.75" thickBot="1" x14ac:dyDescent="0.3">
      <c r="A53" t="s">
        <v>210</v>
      </c>
      <c r="B53" s="44" t="s">
        <v>173</v>
      </c>
      <c r="C53" s="46">
        <v>10763.54</v>
      </c>
      <c r="D53" s="42" t="str">
        <f>INDEX(Лист1!$A$2:$E$88,MATCH(B53,Лист1!$B$2:$B$88,0),5)</f>
        <v>Содержание и эксплуатация зданий, сооружений и оборудования</v>
      </c>
    </row>
    <row r="54" spans="1:4" ht="15.75" thickBot="1" x14ac:dyDescent="0.3">
      <c r="A54" t="s">
        <v>210</v>
      </c>
      <c r="B54" s="44" t="s">
        <v>231</v>
      </c>
      <c r="C54" s="46">
        <v>51147.54</v>
      </c>
      <c r="D54" s="42" t="e">
        <f>INDEX(Лист1!$A$2:$E$88,MATCH(B54,Лист1!$B$2:$B$88,0),5)</f>
        <v>#N/A</v>
      </c>
    </row>
    <row r="55" spans="1:4" ht="15.75" thickBot="1" x14ac:dyDescent="0.3">
      <c r="A55" t="s">
        <v>210</v>
      </c>
      <c r="B55" s="44" t="s">
        <v>174</v>
      </c>
      <c r="C55" s="46">
        <v>1398615.71</v>
      </c>
      <c r="D55" s="42">
        <f>INDEX(Лист1!$A$2:$E$88,MATCH(B55,Лист1!$B$2:$B$88,0),5)</f>
        <v>0</v>
      </c>
    </row>
    <row r="56" spans="1:4" ht="15.75" thickBot="1" x14ac:dyDescent="0.3">
      <c r="A56" t="s">
        <v>210</v>
      </c>
      <c r="B56" s="44" t="s">
        <v>230</v>
      </c>
      <c r="C56" s="46">
        <v>1965</v>
      </c>
      <c r="D56" s="42" t="s">
        <v>12</v>
      </c>
    </row>
    <row r="57" spans="1:4" ht="15.75" thickBot="1" x14ac:dyDescent="0.3">
      <c r="A57" t="s">
        <v>210</v>
      </c>
      <c r="B57" s="44" t="s">
        <v>213</v>
      </c>
      <c r="C57" s="46">
        <v>197228.19</v>
      </c>
      <c r="D57" s="42" t="str">
        <f>INDEX(Лист1!$A$2:$E$88,MATCH(B57,Лист1!$B$2:$B$88,0),5)</f>
        <v xml:space="preserve">Аренда и услуги сторонних предприятий и организаций </v>
      </c>
    </row>
    <row r="58" spans="1:4" ht="15.75" thickBot="1" x14ac:dyDescent="0.3">
      <c r="A58" t="s">
        <v>210</v>
      </c>
      <c r="B58" s="44" t="s">
        <v>214</v>
      </c>
      <c r="C58" s="46">
        <v>430369.88</v>
      </c>
      <c r="D58" s="42" t="str">
        <f>INDEX(Лист1!$A$2:$E$88,MATCH(B58,Лист1!$B$2:$B$88,0),5)</f>
        <v>Общехозяйственные расходы</v>
      </c>
    </row>
    <row r="59" spans="1:4" ht="15.75" thickBot="1" x14ac:dyDescent="0.3">
      <c r="A59" t="s">
        <v>210</v>
      </c>
      <c r="B59" s="44" t="s">
        <v>216</v>
      </c>
      <c r="C59" s="46">
        <v>266424.25</v>
      </c>
      <c r="D59" s="42" t="str">
        <f>INDEX(Лист1!$A$2:$E$88,MATCH(B59,Лист1!$B$2:$B$88,0),5)</f>
        <v>Общехозяйственные расходы</v>
      </c>
    </row>
    <row r="60" spans="1:4" ht="15.75" thickBot="1" x14ac:dyDescent="0.3">
      <c r="A60" t="s">
        <v>210</v>
      </c>
      <c r="B60" s="44" t="s">
        <v>181</v>
      </c>
      <c r="C60" s="46">
        <v>503269.12</v>
      </c>
      <c r="D60" s="42" t="str">
        <f>INDEX(Лист1!$A$2:$E$88,MATCH(B60,Лист1!$B$2:$B$88,0),5)</f>
        <v>Содержание и эксплуатация зданий, сооружений и оборудования</v>
      </c>
    </row>
    <row r="61" spans="1:4" ht="15.75" thickBot="1" x14ac:dyDescent="0.3">
      <c r="A61" t="s">
        <v>210</v>
      </c>
      <c r="B61" s="44" t="s">
        <v>183</v>
      </c>
      <c r="C61" s="46">
        <v>80522862.890000001</v>
      </c>
      <c r="D61" s="42">
        <f>INDEX(Лист1!$A$2:$E$88,MATCH(B61,Лист1!$B$2:$B$88,0),5)</f>
        <v>0</v>
      </c>
    </row>
    <row r="62" spans="1:4" ht="15.75" thickBot="1" x14ac:dyDescent="0.3">
      <c r="A62" t="s">
        <v>210</v>
      </c>
      <c r="B62" s="44" t="s">
        <v>185</v>
      </c>
      <c r="C62" s="46">
        <v>133375.5</v>
      </c>
      <c r="D62" s="42" t="str">
        <f>INDEX(Лист1!$A$2:$E$88,MATCH(B62,Лист1!$B$2:$B$88,0),5)</f>
        <v>Прочие производственные расходы</v>
      </c>
    </row>
    <row r="63" spans="1:4" ht="15.75" thickBot="1" x14ac:dyDescent="0.3">
      <c r="A63" t="s">
        <v>210</v>
      </c>
      <c r="B63" s="44" t="s">
        <v>217</v>
      </c>
      <c r="C63" s="46">
        <v>62226.33</v>
      </c>
      <c r="D63" s="42" t="str">
        <f>INDEX(Лист1!$A$2:$E$88,MATCH(B63,Лист1!$B$2:$B$88,0),5)</f>
        <v>Общехозяйственные расходы</v>
      </c>
    </row>
    <row r="64" spans="1:4" ht="15.75" thickBot="1" x14ac:dyDescent="0.3">
      <c r="A64" t="s">
        <v>210</v>
      </c>
      <c r="B64" s="44" t="s">
        <v>186</v>
      </c>
      <c r="C64" s="46">
        <v>97000</v>
      </c>
      <c r="D64" s="42" t="str">
        <f>INDEX(Лист1!$A$2:$E$88,MATCH(B64,Лист1!$B$2:$B$88,0),5)</f>
        <v>Содержание и эксплуатация зданий, сооружений и оборудования</v>
      </c>
    </row>
    <row r="65" spans="1:4" ht="15.75" thickBot="1" x14ac:dyDescent="0.3">
      <c r="A65" t="s">
        <v>210</v>
      </c>
      <c r="B65" s="44" t="s">
        <v>187</v>
      </c>
      <c r="C65" s="46">
        <v>106844.59</v>
      </c>
      <c r="D65" s="42" t="str">
        <f>INDEX(Лист1!$A$2:$E$88,MATCH(B65,Лист1!$B$2:$B$88,0),5)</f>
        <v xml:space="preserve">Аренда и услуги сторонних предприятий и организаций </v>
      </c>
    </row>
    <row r="66" spans="1:4" ht="15.75" thickBot="1" x14ac:dyDescent="0.3">
      <c r="A66" t="s">
        <v>210</v>
      </c>
      <c r="B66" s="44" t="s">
        <v>218</v>
      </c>
      <c r="C66" s="46">
        <v>1791251.19</v>
      </c>
      <c r="D66" s="42" t="str">
        <f>INDEX(Лист1!$A$2:$E$88,MATCH(B66,Лист1!$B$2:$B$88,0),5)</f>
        <v>Общехозяйственные расходы</v>
      </c>
    </row>
    <row r="67" spans="1:4" ht="15.75" thickBot="1" x14ac:dyDescent="0.3">
      <c r="A67" t="s">
        <v>210</v>
      </c>
      <c r="B67" s="44" t="s">
        <v>188</v>
      </c>
      <c r="C67" s="46">
        <v>279974.69</v>
      </c>
      <c r="D67" s="42" t="str">
        <f>INDEX(Лист1!$A$2:$E$88,MATCH(B67,Лист1!$B$2:$B$88,0),5)</f>
        <v xml:space="preserve">Аренда и услуги сторонних предприятий и организаций </v>
      </c>
    </row>
    <row r="68" spans="1:4" ht="15.75" thickBot="1" x14ac:dyDescent="0.3">
      <c r="A68" t="s">
        <v>210</v>
      </c>
      <c r="B68" s="44" t="s">
        <v>189</v>
      </c>
      <c r="C68" s="46">
        <v>1174650.2</v>
      </c>
      <c r="D68" s="42" t="str">
        <f>INDEX(Лист1!$A$2:$E$88,MATCH(B68,Лист1!$B$2:$B$88,0),5)</f>
        <v>Прочие производственные расходы</v>
      </c>
    </row>
    <row r="69" spans="1:4" ht="15.75" thickBot="1" x14ac:dyDescent="0.3">
      <c r="A69" t="s">
        <v>210</v>
      </c>
      <c r="B69" s="44" t="s">
        <v>191</v>
      </c>
      <c r="C69" s="46">
        <v>106500</v>
      </c>
      <c r="D69" s="42" t="str">
        <f>INDEX(Лист1!$A$2:$E$88,MATCH(B69,Лист1!$B$2:$B$88,0),5)</f>
        <v>Затраты на ремонт ОПФ</v>
      </c>
    </row>
    <row r="70" spans="1:4" ht="15.75" thickBot="1" x14ac:dyDescent="0.3">
      <c r="A70" t="s">
        <v>210</v>
      </c>
      <c r="B70" s="44" t="s">
        <v>192</v>
      </c>
      <c r="C70" s="46">
        <v>6093.86</v>
      </c>
      <c r="D70" s="42" t="str">
        <f>INDEX(Лист1!$A$2:$E$88,MATCH(B70,Лист1!$B$2:$B$88,0),5)</f>
        <v>Прочие производственные расходы</v>
      </c>
    </row>
    <row r="71" spans="1:4" ht="15.75" thickBot="1" x14ac:dyDescent="0.3">
      <c r="A71" t="s">
        <v>210</v>
      </c>
      <c r="B71" s="44" t="s">
        <v>193</v>
      </c>
      <c r="C71" s="46">
        <v>1754700.14</v>
      </c>
      <c r="D71" s="42" t="str">
        <f>INDEX(Лист1!$A$2:$E$88,MATCH(B71,Лист1!$B$2:$B$88,0),5)</f>
        <v>Содержание и эксплуатация зданий, сооружений и оборудования</v>
      </c>
    </row>
    <row r="72" spans="1:4" ht="15.75" thickBot="1" x14ac:dyDescent="0.3">
      <c r="A72" t="s">
        <v>210</v>
      </c>
      <c r="B72" s="44" t="s">
        <v>194</v>
      </c>
      <c r="C72" s="46">
        <v>2575</v>
      </c>
      <c r="D72" s="42" t="str">
        <f>INDEX(Лист1!$A$2:$E$88,MATCH(B72,Лист1!$B$2:$B$88,0),5)</f>
        <v>Прочие производственные расходы</v>
      </c>
    </row>
    <row r="73" spans="1:4" ht="15.75" thickBot="1" x14ac:dyDescent="0.3">
      <c r="A73" t="s">
        <v>210</v>
      </c>
      <c r="B73" s="44" t="s">
        <v>219</v>
      </c>
      <c r="C73" s="46">
        <v>6145157.04</v>
      </c>
      <c r="D73" s="42" t="str">
        <f>INDEX(Лист1!$A$2:$E$88,MATCH(B73,Лист1!$B$2:$B$88,0),5)</f>
        <v>Содержание и эксплуатация зданий, сооружений и оборудования</v>
      </c>
    </row>
    <row r="74" spans="1:4" ht="15.75" thickBot="1" x14ac:dyDescent="0.3">
      <c r="A74" t="s">
        <v>210</v>
      </c>
      <c r="B74" s="44" t="s">
        <v>195</v>
      </c>
      <c r="C74" s="46">
        <v>2377160.6</v>
      </c>
      <c r="D74" s="42" t="s">
        <v>12</v>
      </c>
    </row>
    <row r="75" spans="1:4" ht="15.75" thickBot="1" x14ac:dyDescent="0.3">
      <c r="A75" t="s">
        <v>210</v>
      </c>
      <c r="B75" s="44" t="s">
        <v>196</v>
      </c>
      <c r="C75" s="46">
        <v>5306202.0999999996</v>
      </c>
      <c r="D75" s="42" t="str">
        <f>INDEX(Лист1!$A$2:$E$88,MATCH(B75,Лист1!$B$2:$B$88,0),5)</f>
        <v>Содержание и эксплуатация зданий, сооружений и оборудования</v>
      </c>
    </row>
    <row r="76" spans="1:4" ht="15.75" thickBot="1" x14ac:dyDescent="0.3">
      <c r="A76" t="s">
        <v>210</v>
      </c>
      <c r="B76" s="44" t="s">
        <v>198</v>
      </c>
      <c r="C76" s="46">
        <v>3918302.94</v>
      </c>
      <c r="D76" s="42" t="str">
        <f>INDEX(Лист1!$A$2:$E$88,MATCH(B76,Лист1!$B$2:$B$88,0),5)</f>
        <v>Затраты на ремонт ОПФ</v>
      </c>
    </row>
    <row r="77" spans="1:4" ht="24.75" thickBot="1" x14ac:dyDescent="0.3">
      <c r="A77" t="s">
        <v>210</v>
      </c>
      <c r="B77" s="44" t="s">
        <v>199</v>
      </c>
      <c r="C77" s="46">
        <v>542083.93999999994</v>
      </c>
      <c r="D77" s="42" t="str">
        <f>INDEX(Лист1!$A$2:$E$88,MATCH(B77,Лист1!$B$2:$B$88,0),5)</f>
        <v>Затраты на ремонт ОПФ</v>
      </c>
    </row>
    <row r="78" spans="1:4" ht="15.75" thickBot="1" x14ac:dyDescent="0.3">
      <c r="A78" t="s">
        <v>210</v>
      </c>
      <c r="B78" s="44" t="s">
        <v>220</v>
      </c>
      <c r="C78" s="46">
        <v>286894.93</v>
      </c>
      <c r="D78" s="42" t="str">
        <f>INDEX(Лист1!$A$2:$E$88,MATCH(B78,Лист1!$B$2:$B$88,0),5)</f>
        <v>Общехозяйственные расходы</v>
      </c>
    </row>
    <row r="79" spans="1:4" ht="24.75" thickBot="1" x14ac:dyDescent="0.3">
      <c r="A79" t="s">
        <v>210</v>
      </c>
      <c r="B79" s="44" t="s">
        <v>200</v>
      </c>
      <c r="C79" s="46">
        <v>1174541.98</v>
      </c>
      <c r="D79" s="42" t="str">
        <f>INDEX(Лист1!$A$2:$E$88,MATCH(B79,Лист1!$B$2:$B$88,0),5)</f>
        <v>Прочие производственные расходы</v>
      </c>
    </row>
    <row r="80" spans="1:4" ht="24.75" thickBot="1" x14ac:dyDescent="0.3">
      <c r="A80" t="s">
        <v>210</v>
      </c>
      <c r="B80" s="44" t="s">
        <v>221</v>
      </c>
      <c r="C80" s="46">
        <v>15526502.140000001</v>
      </c>
      <c r="D80" s="42" t="str">
        <f>INDEX(Лист1!$A$2:$E$88,MATCH(B80,Лист1!$B$2:$B$88,0),5)</f>
        <v>Общехозяйственные расходы</v>
      </c>
    </row>
    <row r="81" spans="1:4" ht="15.75" thickBot="1" x14ac:dyDescent="0.3">
      <c r="A81" t="s">
        <v>210</v>
      </c>
      <c r="B81" s="44" t="s">
        <v>201</v>
      </c>
      <c r="C81" s="46">
        <v>6813871.2599999998</v>
      </c>
      <c r="D81" s="42" t="str">
        <f>INDEX(Лист1!$A$2:$E$88,MATCH(B81,Лист1!$B$2:$B$88,0),5)</f>
        <v>Прочие производственные расходы</v>
      </c>
    </row>
    <row r="82" spans="1:4" ht="15.75" thickBot="1" x14ac:dyDescent="0.3">
      <c r="A82" t="s">
        <v>210</v>
      </c>
      <c r="B82" s="44" t="s">
        <v>202</v>
      </c>
      <c r="C82" s="46">
        <v>676000</v>
      </c>
      <c r="D82" s="42" t="str">
        <f>INDEX(Лист1!$A$2:$E$88,MATCH(B82,Лист1!$B$2:$B$88,0),5)</f>
        <v>Прочие производственные расходы</v>
      </c>
    </row>
    <row r="83" spans="1:4" ht="15.75" thickBot="1" x14ac:dyDescent="0.3">
      <c r="A83" t="s">
        <v>210</v>
      </c>
      <c r="B83" s="44" t="s">
        <v>222</v>
      </c>
      <c r="C83" s="46">
        <v>1157480.54</v>
      </c>
      <c r="D83" s="42" t="s">
        <v>8</v>
      </c>
    </row>
    <row r="84" spans="1:4" ht="15.75" thickBot="1" x14ac:dyDescent="0.3">
      <c r="A84" t="s">
        <v>210</v>
      </c>
      <c r="B84" s="44" t="s">
        <v>223</v>
      </c>
      <c r="C84" s="46">
        <v>410329</v>
      </c>
      <c r="D84" s="42" t="str">
        <f>INDEX(Лист1!$A$2:$E$88,MATCH(B84,Лист1!$B$2:$B$88,0),5)</f>
        <v>Общехозяйственные расходы</v>
      </c>
    </row>
    <row r="85" spans="1:4" ht="15.75" thickBot="1" x14ac:dyDescent="0.3">
      <c r="A85" t="s">
        <v>210</v>
      </c>
      <c r="B85" s="44" t="s">
        <v>204</v>
      </c>
      <c r="C85" s="46">
        <v>1735563.28</v>
      </c>
      <c r="D85" s="42" t="str">
        <f>INDEX(Лист1!$A$2:$E$88,MATCH(B85,Лист1!$B$2:$B$88,0),5)</f>
        <v>Затраты на ремонт ОПФ</v>
      </c>
    </row>
    <row r="86" spans="1:4" ht="15.75" thickBot="1" x14ac:dyDescent="0.3">
      <c r="A86" t="s">
        <v>210</v>
      </c>
      <c r="B86" s="44" t="s">
        <v>205</v>
      </c>
      <c r="C86" s="46">
        <v>1409851.12</v>
      </c>
      <c r="D86" s="42" t="str">
        <f>INDEX(Лист1!$A$2:$E$88,MATCH(B86,Лист1!$B$2:$B$88,0),5)</f>
        <v>Прочие производственные расходы</v>
      </c>
    </row>
    <row r="87" spans="1:4" ht="15.75" thickBot="1" x14ac:dyDescent="0.3">
      <c r="A87" t="s">
        <v>210</v>
      </c>
      <c r="B87" s="44" t="s">
        <v>206</v>
      </c>
      <c r="C87" s="46">
        <v>92301.87</v>
      </c>
      <c r="D87" s="42" t="str">
        <f>INDEX(Лист1!$A$2:$E$88,MATCH(B87,Лист1!$B$2:$B$88,0),5)</f>
        <v>Прочие производственные расходы</v>
      </c>
    </row>
    <row r="88" spans="1:4" ht="15.75" thickBot="1" x14ac:dyDescent="0.3">
      <c r="A88" t="s">
        <v>210</v>
      </c>
      <c r="B88" s="44" t="s">
        <v>208</v>
      </c>
      <c r="C88" s="46">
        <v>19685434.579999998</v>
      </c>
      <c r="D88" s="42">
        <f>INDEX(Лист1!$A$2:$E$88,MATCH(B88,Лист1!$B$2:$B$88,0),5)</f>
        <v>0</v>
      </c>
    </row>
    <row r="89" spans="1:4" ht="15.75" thickBot="1" x14ac:dyDescent="0.3">
      <c r="A89" t="s">
        <v>210</v>
      </c>
      <c r="B89" s="44" t="s">
        <v>224</v>
      </c>
      <c r="C89" s="46">
        <v>1899475</v>
      </c>
      <c r="D89" s="42" t="str">
        <f>INDEX(Лист1!$A$2:$E$88,MATCH(B89,Лист1!$B$2:$B$88,0),5)</f>
        <v>Общехозяйственные расходы</v>
      </c>
    </row>
    <row r="90" spans="1:4" ht="15.75" thickBot="1" x14ac:dyDescent="0.3">
      <c r="A90" t="s">
        <v>210</v>
      </c>
      <c r="B90" s="44" t="s">
        <v>225</v>
      </c>
      <c r="C90" s="46">
        <v>8011.1</v>
      </c>
      <c r="D90" s="42" t="str">
        <f>INDEX(Лист1!$A$2:$E$88,MATCH(B90,Лист1!$B$2:$B$88,0),5)</f>
        <v>Общехозяйственные расходы</v>
      </c>
    </row>
    <row r="91" spans="1:4" ht="15.75" thickBot="1" x14ac:dyDescent="0.3">
      <c r="A91" t="s">
        <v>210</v>
      </c>
      <c r="B91" s="44" t="s">
        <v>226</v>
      </c>
      <c r="C91" s="46">
        <v>350735</v>
      </c>
      <c r="D91" s="42" t="str">
        <f>INDEX(Лист1!$A$2:$E$88,MATCH(B91,Лист1!$B$2:$B$88,0),5)</f>
        <v>Общехозяйственные расходы</v>
      </c>
    </row>
    <row r="92" spans="1:4" ht="15.75" thickBot="1" x14ac:dyDescent="0.3">
      <c r="A92" t="s">
        <v>210</v>
      </c>
      <c r="B92" s="44" t="s">
        <v>209</v>
      </c>
      <c r="C92" s="46">
        <v>1379427.14</v>
      </c>
      <c r="D92" s="42" t="str">
        <f>INDEX(Лист1!$A$2:$E$88,MATCH(B92,Лист1!$B$2:$B$88,0),5)</f>
        <v xml:space="preserve">Аренда и услуги сторонних предприятий и организаций </v>
      </c>
    </row>
  </sheetData>
  <autoFilter ref="A4:D92" xr:uid="{00000000-0009-0000-0000-000006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2023,в %</vt:lpstr>
      <vt:lpstr>свод</vt:lpstr>
      <vt:lpstr>Лист1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Наталья Владимировна</dc:creator>
  <cp:lastModifiedBy>Загузина Елена Сергеевна</cp:lastModifiedBy>
  <cp:lastPrinted>2015-09-03T08:37:48Z</cp:lastPrinted>
  <dcterms:created xsi:type="dcterms:W3CDTF">2015-04-24T07:27:01Z</dcterms:created>
  <dcterms:modified xsi:type="dcterms:W3CDTF">2024-04-01T03:11:01Z</dcterms:modified>
</cp:coreProperties>
</file>